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66925"/>
  <mc:AlternateContent xmlns:mc="http://schemas.openxmlformats.org/markup-compatibility/2006">
    <mc:Choice Requires="x15">
      <x15ac:absPath xmlns:x15ac="http://schemas.microsoft.com/office/spreadsheetml/2010/11/ac" url="C:\St. George's PhD\5. LTBI Systematic Review\"/>
    </mc:Choice>
  </mc:AlternateContent>
  <xr:revisionPtr revIDLastSave="0" documentId="8_{9E21D464-B2BC-4BFB-AD3C-C2F771B6B2A9}" xr6:coauthVersionLast="46" xr6:coauthVersionMax="46" xr10:uidLastSave="{00000000-0000-0000-0000-000000000000}"/>
  <bookViews>
    <workbookView xWindow="-120" yWindow="-120" windowWidth="38640" windowHeight="21240" activeTab="3" xr2:uid="{00000000-000D-0000-FFFF-FFFF00000000}"/>
  </bookViews>
  <sheets>
    <sheet name="Full Dataset" sheetId="1" r:id="rId1"/>
    <sheet name="+ve to initiation" sheetId="12" r:id="rId2"/>
    <sheet name="Initiation to Completion" sheetId="7" r:id="rId3"/>
    <sheet name="+ve to completion (-+ve start)" sheetId="1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11" l="1"/>
  <c r="F21" i="11"/>
  <c r="F16" i="11"/>
  <c r="F16" i="12"/>
  <c r="F9" i="12"/>
  <c r="F2" i="12"/>
  <c r="G36" i="7"/>
  <c r="G31" i="7"/>
  <c r="G24" i="7"/>
  <c r="G15" i="7"/>
  <c r="J7" i="11" l="1"/>
  <c r="I7" i="11"/>
  <c r="J7" i="7"/>
  <c r="I7" i="7"/>
  <c r="J6" i="12"/>
  <c r="H6" i="12"/>
  <c r="N7" i="1" l="1"/>
  <c r="L7" i="1"/>
  <c r="J26" i="11" l="1"/>
  <c r="I26" i="11"/>
  <c r="H26" i="11"/>
  <c r="G26" i="11"/>
  <c r="I25" i="11"/>
  <c r="J23" i="11"/>
  <c r="I23" i="11"/>
  <c r="J21" i="11"/>
  <c r="I21" i="11"/>
  <c r="H21" i="11"/>
  <c r="G21" i="11"/>
  <c r="E21" i="11"/>
  <c r="I20" i="11"/>
  <c r="J18" i="11"/>
  <c r="J16" i="11"/>
  <c r="I16" i="11"/>
  <c r="H16" i="11"/>
  <c r="G16" i="11"/>
  <c r="E16" i="11"/>
  <c r="J13" i="11"/>
  <c r="I13" i="11"/>
  <c r="H13" i="11"/>
  <c r="J12" i="11"/>
  <c r="I12" i="11"/>
  <c r="I10" i="11"/>
  <c r="J9" i="11"/>
  <c r="I9" i="11"/>
  <c r="J5" i="11"/>
  <c r="I5" i="11"/>
  <c r="J4" i="11"/>
  <c r="I4" i="11"/>
  <c r="J3" i="11"/>
  <c r="I3" i="11"/>
  <c r="J2" i="11"/>
  <c r="H2" i="11"/>
  <c r="J36" i="7"/>
  <c r="I36" i="7"/>
  <c r="H36" i="7"/>
  <c r="F36" i="7"/>
  <c r="I35" i="7"/>
  <c r="J33" i="7"/>
  <c r="I33" i="7"/>
  <c r="J31" i="7"/>
  <c r="I31" i="7"/>
  <c r="H31" i="7"/>
  <c r="F31" i="7"/>
  <c r="E31" i="7"/>
  <c r="I30" i="7"/>
  <c r="J28" i="7"/>
  <c r="J27" i="7"/>
  <c r="J24" i="7"/>
  <c r="I24" i="7"/>
  <c r="H24" i="7"/>
  <c r="F24" i="7"/>
  <c r="E24" i="7"/>
  <c r="J22" i="7"/>
  <c r="J21" i="7"/>
  <c r="E21" i="7"/>
  <c r="J20" i="7"/>
  <c r="H19" i="7"/>
  <c r="J17" i="7"/>
  <c r="J14" i="7"/>
  <c r="I14" i="7"/>
  <c r="H14" i="7"/>
  <c r="J13" i="7"/>
  <c r="I13" i="7"/>
  <c r="I12" i="7"/>
  <c r="J11" i="7"/>
  <c r="I11" i="7"/>
  <c r="J10" i="7"/>
  <c r="J9" i="7"/>
  <c r="J5" i="7"/>
  <c r="I5" i="7"/>
  <c r="J4" i="7"/>
  <c r="I4" i="7"/>
  <c r="J3" i="7"/>
  <c r="I3" i="7"/>
  <c r="J2" i="7"/>
  <c r="H2" i="7"/>
  <c r="H20" i="12"/>
  <c r="J18" i="12"/>
  <c r="H18" i="12"/>
  <c r="J16" i="12"/>
  <c r="I16" i="12"/>
  <c r="H16" i="12"/>
  <c r="G16" i="12"/>
  <c r="E16" i="12"/>
  <c r="H15" i="12"/>
  <c r="H13" i="12"/>
  <c r="H11" i="12"/>
  <c r="J9" i="12"/>
  <c r="H9" i="12"/>
  <c r="J8" i="12"/>
  <c r="H8" i="12"/>
  <c r="J4" i="12"/>
  <c r="H4" i="12"/>
  <c r="J3" i="12"/>
  <c r="H3" i="12"/>
  <c r="J2" i="12"/>
  <c r="N30" i="1"/>
  <c r="N11" i="1"/>
  <c r="L11" i="1"/>
  <c r="L39" i="1"/>
  <c r="L34" i="1"/>
  <c r="N22" i="1"/>
  <c r="K21" i="1" l="1"/>
  <c r="N40" i="1" l="1"/>
  <c r="M40" i="1"/>
  <c r="L40" i="1"/>
  <c r="K40" i="1"/>
  <c r="J40" i="1"/>
  <c r="N37" i="1"/>
  <c r="L37" i="1"/>
  <c r="I35" i="1"/>
  <c r="J35" i="1"/>
  <c r="N35" i="1"/>
  <c r="M35" i="1"/>
  <c r="L35" i="1"/>
  <c r="K35" i="1"/>
  <c r="N32" i="1"/>
  <c r="N31" i="1"/>
  <c r="N27" i="1"/>
  <c r="L27" i="1"/>
  <c r="M27" i="1"/>
  <c r="K27" i="1"/>
  <c r="J27" i="1"/>
  <c r="I27" i="1"/>
  <c r="L26" i="1" l="1"/>
  <c r="N24" i="1"/>
  <c r="N23" i="1"/>
  <c r="I23" i="1"/>
  <c r="N19" i="1"/>
  <c r="L18" i="1"/>
  <c r="M16" i="1"/>
  <c r="L15" i="1"/>
  <c r="N15" i="1"/>
  <c r="K15" i="1"/>
  <c r="N14" i="1" l="1"/>
  <c r="L14" i="1"/>
  <c r="L12" i="1" l="1"/>
  <c r="N10" i="1" l="1"/>
  <c r="N9" i="1" l="1"/>
  <c r="N5" i="1" l="1"/>
  <c r="L5" i="1"/>
  <c r="N4" i="1"/>
  <c r="L4" i="1"/>
  <c r="N3" i="1"/>
  <c r="L3" i="1"/>
  <c r="N2" i="1" l="1"/>
  <c r="K2" i="1"/>
</calcChain>
</file>

<file path=xl/sharedStrings.xml><?xml version="1.0" encoding="utf-8"?>
<sst xmlns="http://schemas.openxmlformats.org/spreadsheetml/2006/main" count="1478" uniqueCount="412">
  <si>
    <t>Citation</t>
  </si>
  <si>
    <t>MigrantOrigin</t>
  </si>
  <si>
    <t>ReasonsForNotStarting</t>
  </si>
  <si>
    <t>ReasonsForNotCompleting</t>
  </si>
  <si>
    <t>StartTreatment_N</t>
  </si>
  <si>
    <t>CompleteTreatment_N</t>
  </si>
  <si>
    <t>PositiveLTBI_N</t>
  </si>
  <si>
    <t>MigrantPopulation_N</t>
  </si>
  <si>
    <t>ScreeningSite</t>
  </si>
  <si>
    <t>TreatmentSite</t>
  </si>
  <si>
    <t>ScreeningPolicy</t>
  </si>
  <si>
    <t>TreatmentRegimenDrugs</t>
  </si>
  <si>
    <t>TreatmentRegimenLength</t>
  </si>
  <si>
    <t>MigrantType</t>
  </si>
  <si>
    <t>DontStartTreatment_N</t>
  </si>
  <si>
    <t>DontCompleteTreatment_N</t>
  </si>
  <si>
    <t>Cross-Sectional</t>
  </si>
  <si>
    <t>Further Notes?</t>
  </si>
  <si>
    <t>9 months</t>
  </si>
  <si>
    <t>INH monotherapy</t>
  </si>
  <si>
    <t>CountryOfStudy</t>
  </si>
  <si>
    <t>StudyType</t>
  </si>
  <si>
    <t>United States</t>
  </si>
  <si>
    <t>StudyAdherenceDefinition</t>
  </si>
  <si>
    <t>Full adherence was defined ad completion of 270 doses in 12 months</t>
  </si>
  <si>
    <t>Latino (60% Central America; 37% South America; 3% Mexico and Cuba).</t>
  </si>
  <si>
    <t>.</t>
  </si>
  <si>
    <r>
      <t xml:space="preserve">Side Effects - 58 (38%) reported, 4 (3%) discontinued with medical advice; 5 (3.3%) discontinued due to pregnancy or other conditions; 5 (3.3%) transferred jurisdiction; 8 (5.2%) were LFU. There were </t>
    </r>
    <r>
      <rPr>
        <b/>
        <sz val="11"/>
        <color theme="1"/>
        <rFont val="Calibri"/>
        <family val="2"/>
        <scheme val="minor"/>
      </rPr>
      <t>no</t>
    </r>
    <r>
      <rPr>
        <sz val="11"/>
        <color theme="1"/>
        <rFont val="Calibri"/>
        <family val="2"/>
        <scheme val="minor"/>
      </rPr>
      <t xml:space="preserve"> significant association between age, Gender, years of education, years in US, marital status, occupation, region of origin, and adherence. Only side effects and the number of public health nurses seen were significant factors.</t>
    </r>
  </si>
  <si>
    <t>Latino. Patients can refuse initiation. 72 clients (47%) completed 6 months of therapy.</t>
  </si>
  <si>
    <t>DatesOfData</t>
  </si>
  <si>
    <t>2004-2005</t>
  </si>
  <si>
    <t>6 months</t>
  </si>
  <si>
    <t>retrospective cohort</t>
  </si>
  <si>
    <t>Canada</t>
  </si>
  <si>
    <t>Refugees</t>
  </si>
  <si>
    <t>greater than or equal to 80% of INH doses in a 12-month period.</t>
  </si>
  <si>
    <t>Jan 2015 - dec 2015</t>
  </si>
  <si>
    <t>14 were not eligible for LTBI treatment; 11 declined treatment</t>
  </si>
  <si>
    <t>major losses occurred in the group of non-governmental (privately sponsored) refugees.</t>
  </si>
  <si>
    <t>government assissted refugees</t>
  </si>
  <si>
    <t>9 months INH</t>
  </si>
  <si>
    <t>Jan 2010 - OCT 2012</t>
  </si>
  <si>
    <t>86.8% Middle East (3713; 7.1% asia (302); 5.8% sub-saharan africa (248); 0.4% other (17)</t>
  </si>
  <si>
    <t>QFT-GIT confirmed by CXR</t>
  </si>
  <si>
    <t>6-9 months INH</t>
  </si>
  <si>
    <t>considered treatment complete after 6 to 9 months of daily INH was completed</t>
  </si>
  <si>
    <t>334 were not offered treatment; 116 declined INH treatment; individuals who initiated treatment were significantly less likely to be from Africa, and were significantly more likely to have more than 12 years of education.</t>
  </si>
  <si>
    <t>39 defaulted; 37 had unknown outcome (LFU, moving out of country, or treated by community medical provider); 79 were still on treatment; refugess with 7-12 years of education were significantly more likely to to complete treatment than refugees with 6 or fewer years of education.</t>
  </si>
  <si>
    <t>Israel</t>
  </si>
  <si>
    <t>quasi-experimental retrospective cohort</t>
  </si>
  <si>
    <t>2005-2011</t>
  </si>
  <si>
    <t>Ethiopia</t>
  </si>
  <si>
    <t>INH monotherapy (15mg/kg in adults; 20mg/kg in children)</t>
  </si>
  <si>
    <t>6-9 months</t>
  </si>
  <si>
    <t>completion of at least 26 supervised doses of INH within 9 months</t>
  </si>
  <si>
    <t>126 patients moved before treatment; 11 patients were later diagnosed with TB; 2 patients had hepatitis; 4 patients pregnant; 43 patients relocated</t>
  </si>
  <si>
    <t>Side effects were the only significantly associated factor with non-completion</t>
  </si>
  <si>
    <t>Jan 2007 - Jul 2007</t>
  </si>
  <si>
    <t>Switzerland</t>
  </si>
  <si>
    <t>4 with contra-indications for treatment (age, liver function)</t>
  </si>
  <si>
    <t>urban health centre</t>
  </si>
  <si>
    <t>all undocumented migrants</t>
  </si>
  <si>
    <t>Attendance to all 9 months (monthly appointments)</t>
  </si>
  <si>
    <t>1998 - 2003</t>
  </si>
  <si>
    <t>school</t>
  </si>
  <si>
    <t>those lost to follow-up were found to be on average older at the time of testing, and had been in canada longer than those who completed LTBI treatment. Multivariate analysis showed that among schoolchildren having two or more family members who were brought in for screening was associated with adherence to treatment.</t>
  </si>
  <si>
    <t>&gt;80% of total prescribed doses within 43 weeks of initiating therapy.</t>
  </si>
  <si>
    <t>Asylum Seekers</t>
  </si>
  <si>
    <t>Aug 2012 - Apr 2016</t>
  </si>
  <si>
    <t>Retrospective cohort</t>
  </si>
  <si>
    <t>3 moved during treatment; 2 lost to follow-up</t>
  </si>
  <si>
    <t>11 had previous history of TB; 3 cases turned active</t>
  </si>
  <si>
    <t>RMP monotherapy (97 patients + INH monotherapy (6 patients)</t>
  </si>
  <si>
    <t>4 months rifampicin; INH + pyroxadine 6-9months</t>
  </si>
  <si>
    <t>INH + pyra used if RMP was contraindicated</t>
  </si>
  <si>
    <t>120 doses of RMP within 6 months; 180 doses INH within 6-9 months</t>
  </si>
  <si>
    <t>150 Bhutan; 96 Burma; 18 afghanistan; 23 sudan; 1 egypt; 1 somalia; 4 ethiopia; 25 eritrea; 5 urundi; 3 CAR; 16 DRC; 3 Guinea; 3 Liberia; 1 Niger; 63 Iraq; 3 Iran; 10 syria; 1 yemen; 3 ukraine; 1 russia; 2 belarus; 2 tajikistan; 1 uzbekistan; 1 el salvador</t>
  </si>
  <si>
    <t>jan 2000 - december 2002</t>
  </si>
  <si>
    <t>Receiving at least 6 months of INH treatment within 9 months</t>
  </si>
  <si>
    <t>latin america; asia; africa; europe</t>
  </si>
  <si>
    <t>patients from Asia and Europe were more likely to complete 6 months of treatment compared to native-born patients (those from USA). 24 adverse reactions; 3 abnormal liver enzymes; 1 INH related hepatitis; 7 rash; 14 other symptoms; 75 refused/lost.</t>
  </si>
  <si>
    <t>Reasons for not completing are amongst natives and foreign born!</t>
  </si>
  <si>
    <t>Dobler, Marks. 2012</t>
  </si>
  <si>
    <t>Jan 2000 - December 2010</t>
  </si>
  <si>
    <t>Australia</t>
  </si>
  <si>
    <t>Retrospective Cohort</t>
  </si>
  <si>
    <t>collection of a monthly bottl of INH for 6 months</t>
  </si>
  <si>
    <t>adverse events were significantly associated with not completing treatment</t>
  </si>
  <si>
    <t>Direct prescription of drugs through the clinic</t>
  </si>
  <si>
    <t>prospective cohort</t>
  </si>
  <si>
    <t>2007 - 2010</t>
  </si>
  <si>
    <t>monthly pill count</t>
  </si>
  <si>
    <t>Netherlands</t>
  </si>
  <si>
    <t>Jan 2007 - Dec 2008</t>
  </si>
  <si>
    <t>domestic examination was not conducted upon arrival in 41% of cases; major reason for not starting is that treatment was not offered</t>
  </si>
  <si>
    <t>Prospective cohort</t>
  </si>
  <si>
    <t>Jan 2008 - May 2009</t>
  </si>
  <si>
    <t>Foreign-born</t>
  </si>
  <si>
    <t>94 africa; 65 asia; 13 eastern europe; 98 latin america; 19 middle east; 32 other/unknown</t>
  </si>
  <si>
    <t>mixed foreign-born us-born cohort</t>
  </si>
  <si>
    <t>In the univariate analysis, factors significantly associatedwith treatment initiation (P&lt;0.10) included older age,African birthplace, close contact with an infectious TBcase, non-employment reason for TST, end-stage renaldisease (ESRD), immunosuppressed status, HIV infec-tion, previous incarceration, residence in current homefor greater than one year, plans to remain at same homegreater than one year, lower educational level, having aregular physician, and fear of getting sick with tubercu-losis (Tables 1 and 2). In multivariable analysis, closecontact with a TB case, non-employment reason forscreening, lower educational level, having a regular phys-ician, fear of getting sick with TB, and prior incarcer-ation  were  independently  associated  with  treatmentinitiation</t>
  </si>
  <si>
    <t>Among those initiating treatment, factors associatedwith treatment completion (P&lt;0.10) included Africanor Asian birthplace, absence of tobacco history, prior in-carceration, and plan to tell friends/family about positiveTST. In multivariable analysis, planning to tell friends/family about positive TST was independently and signifi-cantly associated with treatment completion (RR 2.0,95% CI 1.0-3.9)</t>
  </si>
  <si>
    <t>31 prescribed rifampicin (61% completion rate); 99 prescribed ING (52% 9-month completion rate)</t>
  </si>
  <si>
    <t>completion of nin moths therapy</t>
  </si>
  <si>
    <t>wake county tuberculosis clinic</t>
  </si>
  <si>
    <t>Feb 2000 - Feb 2004</t>
  </si>
  <si>
    <t>372 mexico; 102 guatemala; 14 honduras; 10 el salvador;9 somalia; 8 india; 7 sudan; 7 puerto rico; 6 vietnam; 63 other</t>
  </si>
  <si>
    <t>foreign-birth was significantly associated with failure to complete treatment</t>
  </si>
  <si>
    <t>Rifampicin</t>
  </si>
  <si>
    <t>4 months</t>
  </si>
  <si>
    <t>cross-sectional</t>
  </si>
  <si>
    <t>United Kingdom</t>
  </si>
  <si>
    <t>from a high-burden TB country (&gt;40 per 100,000)</t>
  </si>
  <si>
    <t>General practitioners</t>
  </si>
  <si>
    <t>2 not offered treatment; 3 did not attend referal</t>
  </si>
  <si>
    <t>22 asia; 6 africa; 3 latin america; 4 eastern europe</t>
  </si>
  <si>
    <t>Jan 2005 - Jun 2006</t>
  </si>
  <si>
    <t>Norway</t>
  </si>
  <si>
    <t>390 europe; 10007 africa; 774 asia</t>
  </si>
  <si>
    <t>&gt;6mm TST or positive x-ray</t>
  </si>
  <si>
    <t>This cohort has more lenient inclusion criteria (&gt;6mm TST) than the recommendations for prophylaxis (?15mm tst). However, there is nos et criteria for the initiation of LTBI treatment.</t>
  </si>
  <si>
    <t>National reception centre</t>
  </si>
  <si>
    <t>RCT</t>
  </si>
  <si>
    <t>2002-2005</t>
  </si>
  <si>
    <t>RCT including us-orn and foreign-born</t>
  </si>
  <si>
    <t>9months</t>
  </si>
  <si>
    <t>INH</t>
  </si>
  <si>
    <t>Spain</t>
  </si>
  <si>
    <t>Apr 2001 - Apr 2005</t>
  </si>
  <si>
    <t>15 eastern europe; 150 south &amp; central america; 57 africa; 72 asia</t>
  </si>
  <si>
    <t>3 months</t>
  </si>
  <si>
    <t>the 3RH arm achieved significantly better completion vs the 6H arm; patients recruited from screening, unemployment, illegal immigration status, low education level, lack of family support and the 6H regimen were significantly associated with poor treatment adherence</t>
  </si>
  <si>
    <t>&gt;80% of the prescribed dose, confirmed by urine testing and attendance at follow-up clinics</t>
  </si>
  <si>
    <t>Japan</t>
  </si>
  <si>
    <t>2007 - 2014</t>
  </si>
  <si>
    <t>&gt;180 days treatment duraction and recorded as treatment completed</t>
  </si>
  <si>
    <t>foreign born patients were significantly less likely to complete treatment; upwards trend in completion was observed over the study period</t>
  </si>
  <si>
    <t>6-9 months INH (first choice); 4-6 months Rif (if INH unavailable?)</t>
  </si>
  <si>
    <t>INH or Rif monotherpay</t>
  </si>
  <si>
    <t>2000-2003</t>
  </si>
  <si>
    <t>Receiving 4R vs 9H treatment was significantly associated with treatment completion, foreign-born individuals in the US &lt;5 years were significantly more likely to complete treatment vs natives and other foreign-born patients</t>
  </si>
  <si>
    <t>9H (isoniazid) needed 270 doses within 12 months, though 180 doses (6H) was also accepted, 4R (rifampicin) 120 doses within 6 months</t>
  </si>
  <si>
    <t>mixed foreign-born and native born population</t>
  </si>
  <si>
    <t>Jan 2002 - Aug 2004</t>
  </si>
  <si>
    <t>INH monotherapy of Rifamycin monotherapy</t>
  </si>
  <si>
    <t>6-9 months ING in a 9-12 month period; over 4 months daily INH in a 6 month period; 6+ months daily rifamycin in a 9 month period</t>
  </si>
  <si>
    <t>4-9 months</t>
  </si>
  <si>
    <t>of the 8247 patients (foreign and us-born):40.5% refused to continue; 38.9% lost to follow-up; 3.8% moved out of state; 2.4% due to side effects; 14.4% discontinued due to other reasons. Foreign born patients were significantly more likely to complete treatment compared to us-born</t>
  </si>
  <si>
    <t>2014 - 2016</t>
  </si>
  <si>
    <t>Tibet</t>
  </si>
  <si>
    <t>7 lfu, 1 unable to begin due to liver enzymes</t>
  </si>
  <si>
    <t>11 discontinues (5 due to side effects, 6 lfu)</t>
  </si>
  <si>
    <t>rifampicin and isoniazid</t>
  </si>
  <si>
    <t>filling 75%+ of treatment doses</t>
  </si>
  <si>
    <t>Aug 2014 - Aug 2015</t>
  </si>
  <si>
    <t>no demographic or clinical indicators were significant in determining those who took treatment. Treatment uptake varied by GP surgery, with some surgeries significantly less likely to prescribe treatment than others.</t>
  </si>
  <si>
    <t>GP surgeries</t>
  </si>
  <si>
    <t>Feb 2009 - Mar 2011</t>
  </si>
  <si>
    <t>INH (9 months)or Rif monotherapy (4 months)</t>
  </si>
  <si>
    <t>at least 6 months INH, at least 3 months Rif; and have picked up final allotment of medications</t>
  </si>
  <si>
    <t>mixed foreign-born and native born populations</t>
  </si>
  <si>
    <t>LTBI treatment initiation was significantly highest among foreign-born refugees VS other foreign-born and native born individuals.</t>
  </si>
  <si>
    <t>refugees were significantly more likely to complete treatment compared to us-born patients and non-refugee foreign-born patients.</t>
  </si>
  <si>
    <t>Feb 2012 - Sep 2012</t>
  </si>
  <si>
    <t>military recruits</t>
  </si>
  <si>
    <t>Nepal</t>
  </si>
  <si>
    <t>3 month rifampicin and inh</t>
  </si>
  <si>
    <t>Sweden</t>
  </si>
  <si>
    <t>Jan 2008 - Mar 2016</t>
  </si>
  <si>
    <t>6 month vs 9 month INH treatment was significantly associated with treatment completion; receiving treatment later in the study period (after june 2013) was significantly associated with treatment completion; receiving LTBI treatment in combination with immunnosuppressive treatment was also positively significnalty associated</t>
  </si>
  <si>
    <t>6-9 months INH monotherapy</t>
  </si>
  <si>
    <t>Collection of all intended medicaitons (even with treatment interruption)</t>
  </si>
  <si>
    <t>6-9months</t>
  </si>
  <si>
    <t>mixed foreign born native born population</t>
  </si>
  <si>
    <t>determined by clinician and verified by the duratin of treatment for different regimens</t>
  </si>
  <si>
    <t>3 months isoniazid and rifampicin; 3 months rifapentine</t>
  </si>
  <si>
    <t>Foreign-born patients were significantly more likely to complete vs. native born; foreign born were more likely to be rpescribe 3RPH (rifapentine); foreign born were more likely to be treated under DOT; effect of treatment support was modified by rigin, with significantly lowered risk of non-completion with daily and weekly DOT compared to self-administration in foreign-born groups.</t>
  </si>
  <si>
    <t>interesting, shows that foreign-born increased adherence may be confounded by different treatment regimens.</t>
  </si>
  <si>
    <t>Jul 2002 - Sep 2003</t>
  </si>
  <si>
    <t>6 months INH within 9 months</t>
  </si>
  <si>
    <t>77 asia/pacific islands; 70 latin/south america; 35 africa; 9 europe; 5 unknown</t>
  </si>
  <si>
    <t>demographic and tb risk factors did not predict failure to complete.5.3% had treatment discontinued due to adverse reaction</t>
  </si>
  <si>
    <t>2010-2012</t>
  </si>
  <si>
    <t>Trauer, Krause. 2011</t>
  </si>
  <si>
    <t>Feb 2006 - Jan 2009</t>
  </si>
  <si>
    <t>10 did not attend follow up; 15 were not offered treatment; 28 refused or parental consent was withheld</t>
  </si>
  <si>
    <t>&gt;80%+ of 9 month doses taken within 12 months</t>
  </si>
  <si>
    <t>11 LFU; 30 discontinued due to side-effects; 8 patient choice; 3 didn’t restart after pregnancy or illness</t>
  </si>
  <si>
    <t xml:space="preserve">INH + rifampicin </t>
  </si>
  <si>
    <t>Feb 2014 - Mar 2014</t>
  </si>
  <si>
    <t>5 did not attend clinic; 7 pregnant; 2 active TB; 2 previous LTBI; 2 previous TB</t>
  </si>
  <si>
    <t>3 LFU; 5 toxicity</t>
  </si>
  <si>
    <t>Walters, Sullivan. 2016</t>
  </si>
  <si>
    <t>Nov 2009 - Apr 2011</t>
  </si>
  <si>
    <t>differences in diagnosis by screening method</t>
  </si>
  <si>
    <t>refugees tested with QFT were significantly more likely to initiate treatment than those diagnosed before the implementation of QFT; East asian and Pacific birth refugees were significantly more likely to initiate treatment than those from sub-saharan africa; refugees from middle-east and north african nations were significantly less likely to initiate treatment.</t>
  </si>
  <si>
    <t>Individuals taking rifampicing were significantly more likely to complete treatment compared to those taking INH. Refugees from south asian countries had a higher odds of treatment completion compared to sub-saharan african refugees.</t>
  </si>
  <si>
    <t>INH monotherapy (6-9 months) or Rif monotherapy (4-6 months)</t>
  </si>
  <si>
    <t>2012-2014</t>
  </si>
  <si>
    <t>?</t>
  </si>
  <si>
    <t>Paper only included analysis on people who were LTBI positive and initiated treatment</t>
  </si>
  <si>
    <t>PositiveStart?</t>
  </si>
  <si>
    <t>y</t>
  </si>
  <si>
    <t>n</t>
  </si>
  <si>
    <t>Region</t>
  </si>
  <si>
    <t>Europe</t>
  </si>
  <si>
    <t>Western Pacific</t>
  </si>
  <si>
    <t>Americas</t>
  </si>
  <si>
    <t>Time</t>
  </si>
  <si>
    <t>2000s</t>
  </si>
  <si>
    <t>2010s</t>
  </si>
  <si>
    <t>TreatmentType</t>
  </si>
  <si>
    <t>9 Months INH</t>
  </si>
  <si>
    <t>6 Months INH</t>
  </si>
  <si>
    <t>4 Months Rifampicin</t>
  </si>
  <si>
    <t>Mixed</t>
  </si>
  <si>
    <t>6 months INH</t>
  </si>
  <si>
    <t>South Korea</t>
  </si>
  <si>
    <t>172 North Korean Refugees</t>
  </si>
  <si>
    <t>National intelligence service</t>
  </si>
  <si>
    <t>9 month isoniazid; 4 months rifampicin</t>
  </si>
  <si>
    <t>mixed</t>
  </si>
  <si>
    <t>Rifampicin containing regimens and male sex were positively associated with completion</t>
  </si>
  <si>
    <t>Nov 2016 - Dec 2017</t>
  </si>
  <si>
    <t>5 lfu; 13 discontinued</t>
  </si>
  <si>
    <t>Eritreans were more likely to initiate; higher age groups were less likely to initiate</t>
  </si>
  <si>
    <t>isoniazid and rifampicin combination</t>
  </si>
  <si>
    <t>Asylum seeker centre (ASC), or public health service centre</t>
  </si>
  <si>
    <t>asylum seeker eligible for chest radiography (exploratory study?)</t>
  </si>
  <si>
    <t>Jan 2016 - Dec 2017</t>
  </si>
  <si>
    <t>Prospective Cohort</t>
  </si>
  <si>
    <t>rifampicin and isoniazid combined (3mo); rifampicin 4 months; isoniazid 9 months</t>
  </si>
  <si>
    <t>variable</t>
  </si>
  <si>
    <t>has references for expected completion rates (references 15 &amp; 16)</t>
  </si>
  <si>
    <t>reception facilities</t>
  </si>
  <si>
    <t>adverse effects</t>
  </si>
  <si>
    <t>refusal, loss to follow up</t>
  </si>
  <si>
    <t>rifampicin and isoniazid combination therapy</t>
  </si>
  <si>
    <t>9 discontinued due to side-effects; 6 discontinued due to other reasons</t>
  </si>
  <si>
    <t>Lower education associated with treatment initiation; intended stay &gt;5 years associated with initiation</t>
  </si>
  <si>
    <t>Germany</t>
  </si>
  <si>
    <t>isoniazid and rifampicin combination therapy</t>
  </si>
  <si>
    <t>lfu</t>
  </si>
  <si>
    <t>Disaggregated data temporaly</t>
  </si>
  <si>
    <t>Mar 2016 - Sep 2016</t>
  </si>
  <si>
    <t>Jan 2009 - Apr 2012</t>
  </si>
  <si>
    <t>17 patients LTF; 1 patient pregnanat; 3 patients refused treatment; 1 patient retrospectively found to be active TB</t>
  </si>
  <si>
    <t>33 patients LTF; 4 patients self-discontinued; 6 patients discontinued by medical staff; 1 patient still receiving treatment</t>
  </si>
  <si>
    <t>Isoniazid or rifampicing</t>
  </si>
  <si>
    <t>Treatment completion; missing more than 3 daily doses per month or receiving less than 90% of doses</t>
  </si>
  <si>
    <t>9 months INH; 4 month Rifampicin</t>
  </si>
  <si>
    <t>Jan 2013 - Dec 2017</t>
  </si>
  <si>
    <t>Ailinger, et al. 2007</t>
  </si>
  <si>
    <t>Benjumea-Bedoya, et al. 2019</t>
  </si>
  <si>
    <t>Bennet, et al. 2014</t>
  </si>
  <si>
    <t>Bishara, et al. 2015</t>
  </si>
  <si>
    <t>Bodenmann, et al. 2009</t>
  </si>
  <si>
    <t>Brassard, et al. 2006</t>
  </si>
  <si>
    <t>Carter, et al. 2017</t>
  </si>
  <si>
    <t>Chang, et al. 2013</t>
  </si>
  <si>
    <t>Elliot, et al. 2018</t>
  </si>
  <si>
    <t>Essadek, et al. 2018</t>
  </si>
  <si>
    <t>Gacek, et al. 2013</t>
  </si>
  <si>
    <t>Goswamin, et al. 2012</t>
  </si>
  <si>
    <t>Haley, et al. 2008</t>
  </si>
  <si>
    <t>Hargreaves, et al. 2014</t>
  </si>
  <si>
    <t>Harstad, et al. 2010</t>
  </si>
  <si>
    <t>Hirsch-Moverman, et al. 2010</t>
  </si>
  <si>
    <t>Jimenez-Fuentes, et al. 2013</t>
  </si>
  <si>
    <t>Kawatsu, et al. 2017</t>
  </si>
  <si>
    <t>Lardizabal, et al. 2006</t>
  </si>
  <si>
    <t>Li, et al. 2010</t>
  </si>
  <si>
    <t>Lim, et al. 2016</t>
  </si>
  <si>
    <t>Loutet, et al. 2018</t>
  </si>
  <si>
    <t>Nuzzo, et al. 2015</t>
  </si>
  <si>
    <t>O'Shea, et al. 2014</t>
  </si>
  <si>
    <t>Olsson, et al. 2018</t>
  </si>
  <si>
    <t>Schein, et al. 2018</t>
  </si>
  <si>
    <t>Shieh, et al. 2006</t>
  </si>
  <si>
    <t>Subedi, et al. 2015</t>
  </si>
  <si>
    <t>Usdin, et al. 2017</t>
  </si>
  <si>
    <t>Kim, et al. 2019</t>
  </si>
  <si>
    <t>Villa, et al. 2019</t>
  </si>
  <si>
    <t>Sprujit, Haile, et al. 2019</t>
  </si>
  <si>
    <t>Sprujit, Erkens, et al. 2019</t>
  </si>
  <si>
    <t>Thee, et al. 2019</t>
  </si>
  <si>
    <t>Duchen, et al. 2017</t>
  </si>
  <si>
    <t>6 month INH or 3 months Ing + rif</t>
  </si>
  <si>
    <t>3-6 months</t>
  </si>
  <si>
    <t>Sawka, Brigham. 2019</t>
  </si>
  <si>
    <t>Cohort</t>
  </si>
  <si>
    <t>TreatmentRegimen</t>
  </si>
  <si>
    <t>9 Month INH</t>
  </si>
  <si>
    <t>6 Month INH</t>
  </si>
  <si>
    <t>Public Health Clinic (primary)</t>
  </si>
  <si>
    <t>6-9 Month INH</t>
  </si>
  <si>
    <t>NumberSites</t>
  </si>
  <si>
    <t>Single Site</t>
  </si>
  <si>
    <t>Multi-site</t>
  </si>
  <si>
    <t>Hospital (secondary); Urban health centre (primary)</t>
  </si>
  <si>
    <t>Local and Regional Clinic (primary)</t>
  </si>
  <si>
    <t>Undocumented Immigrants</t>
  </si>
  <si>
    <t>Unknown</t>
  </si>
  <si>
    <t>Hospital (Secondary)</t>
  </si>
  <si>
    <t>4 Month RMP</t>
  </si>
  <si>
    <t>Hospital (secondary)</t>
  </si>
  <si>
    <t>9 Month INH; 4 Month RMP</t>
  </si>
  <si>
    <t>Public Health Clinic (secondary); Community Care</t>
  </si>
  <si>
    <t>Yes</t>
  </si>
  <si>
    <t>Public Health Clinic</t>
  </si>
  <si>
    <t>No</t>
  </si>
  <si>
    <t>Hospital</t>
  </si>
  <si>
    <t>Hospital; Community</t>
  </si>
  <si>
    <t>Uncertain</t>
  </si>
  <si>
    <t>6-9 Month INH; 4 Month Rifampin</t>
  </si>
  <si>
    <t>4 Month Rifampicin</t>
  </si>
  <si>
    <t>GP Practices; Hospital</t>
  </si>
  <si>
    <t>Public Health Clinic; Hospital</t>
  </si>
  <si>
    <t>6 Month INH; 3 Month INH + Rifampicin</t>
  </si>
  <si>
    <t>Public Health Centres</t>
  </si>
  <si>
    <t xml:space="preserve">6-9 Month INH </t>
  </si>
  <si>
    <t>9 Month INH; 4 Month Rifampicin</t>
  </si>
  <si>
    <t>Reception/Detention Centre; Hospital</t>
  </si>
  <si>
    <t>Single-site</t>
  </si>
  <si>
    <t>6-9 Month INH; 6 Month Rifamycin</t>
  </si>
  <si>
    <t>3 Month INH + Rifampin</t>
  </si>
  <si>
    <t>GP clinics (primary care); Secondary treatment clinic</t>
  </si>
  <si>
    <t>Foreign-born; Refugees</t>
  </si>
  <si>
    <t>Health Department Cliinci</t>
  </si>
  <si>
    <t>Single site</t>
  </si>
  <si>
    <t>9 Month INH; 4 Month Rifampin</t>
  </si>
  <si>
    <t>unknown</t>
  </si>
  <si>
    <t>6-9 Month INH; 4 Month Rifampicin</t>
  </si>
  <si>
    <t>uncertain</t>
  </si>
  <si>
    <t>3 Month INH + Rifampicin; 3 Month Rifapentine; 4 Month Rifampicin; 6 Month INH</t>
  </si>
  <si>
    <t>MA Academic medical centre TB clinic</t>
  </si>
  <si>
    <t>Public Health services</t>
  </si>
  <si>
    <t>3 Month INH + Rifampicin</t>
  </si>
  <si>
    <t xml:space="preserve">Public health services; Asylum seeker centres; </t>
  </si>
  <si>
    <t>Philadelphia Refugee Health Collaborative; non-PRHC</t>
  </si>
  <si>
    <t>Refugee health clinic</t>
  </si>
  <si>
    <t>Specialist clinic</t>
  </si>
  <si>
    <t>Regional TB Reference centre; other medical facilities (emergency rooms)</t>
  </si>
  <si>
    <t>3 Month INH + Rifampicin; 4 Month Rifampicin; 9 Month INH</t>
  </si>
  <si>
    <t>Multnomah County Health Department</t>
  </si>
  <si>
    <t>6-9 Month INH; 4-6 Month Rifampin</t>
  </si>
  <si>
    <t>ScreeningSiteIsTreatmentSite</t>
  </si>
  <si>
    <t>Mixed (inc. RMP &amp; INH regimens)</t>
  </si>
  <si>
    <t>3 Month INH + RMP</t>
  </si>
  <si>
    <t>TreatmentRegimenRegress</t>
  </si>
  <si>
    <t>Site</t>
  </si>
  <si>
    <t>Single site treatment only</t>
  </si>
  <si>
    <t>Single site screen and treat</t>
  </si>
  <si>
    <t>Multi-site treatment only</t>
  </si>
  <si>
    <t>Multi-site screen and treat</t>
  </si>
  <si>
    <t>6/8</t>
  </si>
  <si>
    <t>9/11</t>
  </si>
  <si>
    <t>6/11</t>
  </si>
  <si>
    <t>10/11</t>
  </si>
  <si>
    <t>11/11</t>
  </si>
  <si>
    <t>8/11</t>
  </si>
  <si>
    <t>7/8</t>
  </si>
  <si>
    <t>5/11</t>
  </si>
  <si>
    <t>7/9</t>
  </si>
  <si>
    <t>8/9</t>
  </si>
  <si>
    <t>7/11</t>
  </si>
  <si>
    <t>Quality_Score</t>
  </si>
  <si>
    <t>InitiatedTreatment</t>
  </si>
  <si>
    <t>TestedPositive</t>
  </si>
  <si>
    <t xml:space="preserve">CompletedTreatment </t>
  </si>
  <si>
    <t xml:space="preserve">TestedPositive </t>
  </si>
  <si>
    <t>QualityScore</t>
  </si>
  <si>
    <r>
      <t>Ailinger, et al.</t>
    </r>
    <r>
      <rPr>
        <i/>
        <vertAlign val="superscript"/>
        <sz val="11"/>
        <color theme="1"/>
        <rFont val="Calibri"/>
        <family val="2"/>
        <scheme val="minor"/>
      </rPr>
      <t>66</t>
    </r>
    <r>
      <rPr>
        <i/>
        <sz val="11"/>
        <color theme="1"/>
        <rFont val="Calibri"/>
        <family val="2"/>
        <scheme val="minor"/>
      </rPr>
      <t xml:space="preserve"> 2007</t>
    </r>
  </si>
  <si>
    <r>
      <t>Benjumea-Bedoya, et al.</t>
    </r>
    <r>
      <rPr>
        <i/>
        <vertAlign val="superscript"/>
        <sz val="11"/>
        <color theme="1"/>
        <rFont val="Calibri"/>
        <family val="2"/>
        <scheme val="minor"/>
      </rPr>
      <t>35</t>
    </r>
    <r>
      <rPr>
        <i/>
        <sz val="11"/>
        <color theme="1"/>
        <rFont val="Calibri"/>
        <family val="2"/>
        <scheme val="minor"/>
      </rPr>
      <t xml:space="preserve"> 2019</t>
    </r>
  </si>
  <si>
    <r>
      <t>Bennet, et al.</t>
    </r>
    <r>
      <rPr>
        <i/>
        <vertAlign val="superscript"/>
        <sz val="11"/>
        <color theme="1"/>
        <rFont val="Calibri"/>
        <family val="2"/>
        <scheme val="minor"/>
      </rPr>
      <t>55</t>
    </r>
    <r>
      <rPr>
        <i/>
        <sz val="11"/>
        <color theme="1"/>
        <rFont val="Calibri"/>
        <family val="2"/>
        <scheme val="minor"/>
      </rPr>
      <t xml:space="preserve"> 2014</t>
    </r>
  </si>
  <si>
    <r>
      <t>Bishara, et al.</t>
    </r>
    <r>
      <rPr>
        <i/>
        <vertAlign val="superscript"/>
        <sz val="11"/>
        <color theme="1"/>
        <rFont val="Calibri"/>
        <family val="2"/>
        <scheme val="minor"/>
      </rPr>
      <t>39</t>
    </r>
    <r>
      <rPr>
        <i/>
        <sz val="11"/>
        <color theme="1"/>
        <rFont val="Calibri"/>
        <family val="2"/>
        <scheme val="minor"/>
      </rPr>
      <t xml:space="preserve"> 2015</t>
    </r>
  </si>
  <si>
    <r>
      <t>Bodenmann, et al.</t>
    </r>
    <r>
      <rPr>
        <i/>
        <vertAlign val="superscript"/>
        <sz val="11"/>
        <color theme="1"/>
        <rFont val="Calibri"/>
        <family val="2"/>
        <scheme val="minor"/>
      </rPr>
      <t>50</t>
    </r>
    <r>
      <rPr>
        <i/>
        <sz val="11"/>
        <color theme="1"/>
        <rFont val="Calibri"/>
        <family val="2"/>
        <scheme val="minor"/>
      </rPr>
      <t xml:space="preserve"> 2009</t>
    </r>
  </si>
  <si>
    <r>
      <t>Brassard, et al.</t>
    </r>
    <r>
      <rPr>
        <i/>
        <vertAlign val="superscript"/>
        <sz val="11"/>
        <color theme="1"/>
        <rFont val="Calibri"/>
        <family val="2"/>
        <scheme val="minor"/>
      </rPr>
      <t>36</t>
    </r>
    <r>
      <rPr>
        <i/>
        <sz val="11"/>
        <color theme="1"/>
        <rFont val="Calibri"/>
        <family val="2"/>
        <scheme val="minor"/>
      </rPr>
      <t xml:space="preserve"> 2006</t>
    </r>
  </si>
  <si>
    <r>
      <t>Carter, et al.</t>
    </r>
    <r>
      <rPr>
        <i/>
        <vertAlign val="superscript"/>
        <sz val="11"/>
        <color theme="1"/>
        <rFont val="Calibri"/>
        <family val="2"/>
        <scheme val="minor"/>
      </rPr>
      <t>56</t>
    </r>
    <r>
      <rPr>
        <i/>
        <sz val="11"/>
        <color theme="1"/>
        <rFont val="Calibri"/>
        <family val="2"/>
        <scheme val="minor"/>
      </rPr>
      <t xml:space="preserve"> 2017</t>
    </r>
  </si>
  <si>
    <r>
      <t>Duchen, et al.</t>
    </r>
    <r>
      <rPr>
        <i/>
        <vertAlign val="superscript"/>
        <sz val="11"/>
        <color theme="1"/>
        <rFont val="Calibri"/>
        <family val="2"/>
        <scheme val="minor"/>
      </rPr>
      <t>58</t>
    </r>
    <r>
      <rPr>
        <i/>
        <sz val="11"/>
        <color theme="1"/>
        <rFont val="Calibri"/>
        <family val="2"/>
        <scheme val="minor"/>
      </rPr>
      <t xml:space="preserve"> 2017</t>
    </r>
  </si>
  <si>
    <r>
      <t>Elliot, et al.</t>
    </r>
    <r>
      <rPr>
        <i/>
        <vertAlign val="superscript"/>
        <sz val="11"/>
        <color theme="1"/>
        <rFont val="Calibri"/>
        <family val="2"/>
        <scheme val="minor"/>
      </rPr>
      <t>33</t>
    </r>
    <r>
      <rPr>
        <i/>
        <sz val="11"/>
        <color theme="1"/>
        <rFont val="Calibri"/>
        <family val="2"/>
        <scheme val="minor"/>
      </rPr>
      <t xml:space="preserve"> 2018</t>
    </r>
  </si>
  <si>
    <r>
      <t>Essadek, et al.</t>
    </r>
    <r>
      <rPr>
        <i/>
        <vertAlign val="superscript"/>
        <sz val="11"/>
        <color theme="1"/>
        <rFont val="Calibri"/>
        <family val="2"/>
        <scheme val="minor"/>
      </rPr>
      <t>46</t>
    </r>
    <r>
      <rPr>
        <i/>
        <sz val="11"/>
        <color theme="1"/>
        <rFont val="Calibri"/>
        <family val="2"/>
        <scheme val="minor"/>
      </rPr>
      <t xml:space="preserve"> 2018</t>
    </r>
  </si>
  <si>
    <r>
      <t>Gacek, et al.</t>
    </r>
    <r>
      <rPr>
        <i/>
        <vertAlign val="superscript"/>
        <sz val="11"/>
        <color theme="1"/>
        <rFont val="Calibri"/>
        <family val="2"/>
        <scheme val="minor"/>
      </rPr>
      <t>59</t>
    </r>
    <r>
      <rPr>
        <i/>
        <sz val="11"/>
        <color theme="1"/>
        <rFont val="Calibri"/>
        <family val="2"/>
        <scheme val="minor"/>
      </rPr>
      <t xml:space="preserve"> 2013</t>
    </r>
  </si>
  <si>
    <r>
      <t>Goswami, et al.</t>
    </r>
    <r>
      <rPr>
        <i/>
        <vertAlign val="superscript"/>
        <sz val="11"/>
        <color theme="1"/>
        <rFont val="Calibri"/>
        <family val="2"/>
        <scheme val="minor"/>
      </rPr>
      <t>60</t>
    </r>
    <r>
      <rPr>
        <i/>
        <sz val="11"/>
        <color theme="1"/>
        <rFont val="Calibri"/>
        <family val="2"/>
        <scheme val="minor"/>
      </rPr>
      <t xml:space="preserve"> 2012</t>
    </r>
  </si>
  <si>
    <r>
      <t>Hargreaves, et al.</t>
    </r>
    <r>
      <rPr>
        <i/>
        <vertAlign val="superscript"/>
        <sz val="11"/>
        <color theme="1"/>
        <rFont val="Calibri"/>
        <family val="2"/>
        <scheme val="minor"/>
      </rPr>
      <t>51</t>
    </r>
    <r>
      <rPr>
        <i/>
        <sz val="11"/>
        <color theme="1"/>
        <rFont val="Calibri"/>
        <family val="2"/>
        <scheme val="minor"/>
      </rPr>
      <t xml:space="preserve"> 2014</t>
    </r>
  </si>
  <si>
    <r>
      <t>Lim, et al.</t>
    </r>
    <r>
      <rPr>
        <i/>
        <vertAlign val="superscript"/>
        <sz val="11"/>
        <color theme="1"/>
        <rFont val="Calibri"/>
        <family val="2"/>
        <scheme val="minor"/>
      </rPr>
      <t>37</t>
    </r>
    <r>
      <rPr>
        <i/>
        <sz val="11"/>
        <color theme="1"/>
        <rFont val="Calibri"/>
        <family val="2"/>
        <scheme val="minor"/>
      </rPr>
      <t xml:space="preserve"> 2016</t>
    </r>
  </si>
  <si>
    <r>
      <t>Loutet, et al.</t>
    </r>
    <r>
      <rPr>
        <i/>
        <vertAlign val="superscript"/>
        <sz val="11"/>
        <color theme="1"/>
        <rFont val="Calibri"/>
        <family val="2"/>
        <scheme val="minor"/>
      </rPr>
      <t>52</t>
    </r>
    <r>
      <rPr>
        <i/>
        <sz val="11"/>
        <color theme="1"/>
        <rFont val="Calibri"/>
        <family val="2"/>
        <scheme val="minor"/>
      </rPr>
      <t xml:space="preserve"> 2018</t>
    </r>
  </si>
  <si>
    <r>
      <t>Nuzzo, et al.</t>
    </r>
    <r>
      <rPr>
        <i/>
        <vertAlign val="superscript"/>
        <sz val="11"/>
        <color theme="1"/>
        <rFont val="Calibri"/>
        <family val="2"/>
        <scheme val="minor"/>
      </rPr>
      <t>65</t>
    </r>
    <r>
      <rPr>
        <i/>
        <sz val="11"/>
        <color theme="1"/>
        <rFont val="Calibri"/>
        <family val="2"/>
        <scheme val="minor"/>
      </rPr>
      <t xml:space="preserve"> 2015</t>
    </r>
  </si>
  <si>
    <r>
      <t>Harstad, et al.</t>
    </r>
    <r>
      <rPr>
        <i/>
        <vertAlign val="superscript"/>
        <sz val="11"/>
        <color theme="1"/>
        <rFont val="Calibri"/>
        <family val="2"/>
        <scheme val="minor"/>
      </rPr>
      <t>43</t>
    </r>
    <r>
      <rPr>
        <i/>
        <sz val="11"/>
        <color theme="1"/>
        <rFont val="Calibri"/>
        <family val="2"/>
        <scheme val="minor"/>
      </rPr>
      <t xml:space="preserve"> 2010</t>
    </r>
  </si>
  <si>
    <r>
      <t>O'Shea, et al.</t>
    </r>
    <r>
      <rPr>
        <i/>
        <vertAlign val="superscript"/>
        <sz val="11"/>
        <color theme="1"/>
        <rFont val="Calibri"/>
        <family val="2"/>
        <scheme val="minor"/>
      </rPr>
      <t>53</t>
    </r>
    <r>
      <rPr>
        <i/>
        <sz val="11"/>
        <color theme="1"/>
        <rFont val="Calibri"/>
        <family val="2"/>
        <scheme val="minor"/>
      </rPr>
      <t xml:space="preserve"> 2014</t>
    </r>
  </si>
  <si>
    <r>
      <t>Sawka, Brigham.</t>
    </r>
    <r>
      <rPr>
        <i/>
        <vertAlign val="superscript"/>
        <sz val="11"/>
        <color theme="1"/>
        <rFont val="Calibri"/>
        <family val="2"/>
        <scheme val="minor"/>
      </rPr>
      <t>31</t>
    </r>
    <r>
      <rPr>
        <i/>
        <sz val="11"/>
        <color theme="1"/>
        <rFont val="Calibri"/>
        <family val="2"/>
        <scheme val="minor"/>
      </rPr>
      <t xml:space="preserve"> 2019</t>
    </r>
  </si>
  <si>
    <r>
      <t>Sprujit, Erkens, et al.</t>
    </r>
    <r>
      <rPr>
        <i/>
        <vertAlign val="superscript"/>
        <sz val="11"/>
        <color theme="1"/>
        <rFont val="Calibri"/>
        <family val="2"/>
        <scheme val="minor"/>
      </rPr>
      <t>41</t>
    </r>
    <r>
      <rPr>
        <i/>
        <sz val="11"/>
        <color theme="1"/>
        <rFont val="Calibri"/>
        <family val="2"/>
        <scheme val="minor"/>
      </rPr>
      <t xml:space="preserve"> 2019</t>
    </r>
  </si>
  <si>
    <r>
      <t>Sprujit, Haile, et al.</t>
    </r>
    <r>
      <rPr>
        <i/>
        <vertAlign val="superscript"/>
        <sz val="11"/>
        <color theme="1"/>
        <rFont val="Calibri"/>
        <family val="2"/>
        <scheme val="minor"/>
      </rPr>
      <t>42</t>
    </r>
    <r>
      <rPr>
        <i/>
        <sz val="11"/>
        <color theme="1"/>
        <rFont val="Calibri"/>
        <family val="2"/>
        <scheme val="minor"/>
      </rPr>
      <t xml:space="preserve"> 2019</t>
    </r>
  </si>
  <si>
    <r>
      <t>Subedi, et al.</t>
    </r>
    <r>
      <rPr>
        <i/>
        <vertAlign val="superscript"/>
        <sz val="11"/>
        <color theme="1"/>
        <rFont val="Calibri"/>
        <family val="2"/>
        <scheme val="minor"/>
      </rPr>
      <t>68</t>
    </r>
    <r>
      <rPr>
        <i/>
        <sz val="11"/>
        <color theme="1"/>
        <rFont val="Calibri"/>
        <family val="2"/>
        <scheme val="minor"/>
      </rPr>
      <t xml:space="preserve"> 2015</t>
    </r>
  </si>
  <si>
    <r>
      <t>Thee, et al.</t>
    </r>
    <r>
      <rPr>
        <i/>
        <vertAlign val="superscript"/>
        <sz val="11"/>
        <color theme="1"/>
        <rFont val="Calibri"/>
        <family val="2"/>
        <scheme val="minor"/>
      </rPr>
      <t>38</t>
    </r>
    <r>
      <rPr>
        <i/>
        <sz val="11"/>
        <color theme="1"/>
        <rFont val="Calibri"/>
        <family val="2"/>
        <scheme val="minor"/>
      </rPr>
      <t xml:space="preserve"> 2019</t>
    </r>
  </si>
  <si>
    <r>
      <t>Trauer, Krause.</t>
    </r>
    <r>
      <rPr>
        <i/>
        <vertAlign val="superscript"/>
        <sz val="11"/>
        <color theme="1"/>
        <rFont val="Calibri"/>
        <family val="2"/>
        <scheme val="minor"/>
      </rPr>
      <t>34</t>
    </r>
    <r>
      <rPr>
        <i/>
        <sz val="11"/>
        <color theme="1"/>
        <rFont val="Calibri"/>
        <family val="2"/>
        <scheme val="minor"/>
      </rPr>
      <t xml:space="preserve"> 2011</t>
    </r>
  </si>
  <si>
    <r>
      <t>Usdin, et al.</t>
    </r>
    <r>
      <rPr>
        <i/>
        <vertAlign val="superscript"/>
        <sz val="11"/>
        <color theme="1"/>
        <rFont val="Calibri"/>
        <family val="2"/>
        <scheme val="minor"/>
      </rPr>
      <t>54</t>
    </r>
    <r>
      <rPr>
        <i/>
        <sz val="11"/>
        <color theme="1"/>
        <rFont val="Calibri"/>
        <family val="2"/>
        <scheme val="minor"/>
      </rPr>
      <t xml:space="preserve"> 2017</t>
    </r>
  </si>
  <si>
    <r>
      <t>Villa, et al.</t>
    </r>
    <r>
      <rPr>
        <i/>
        <vertAlign val="superscript"/>
        <sz val="11"/>
        <color theme="1"/>
        <rFont val="Calibri"/>
        <family val="2"/>
        <scheme val="minor"/>
      </rPr>
      <t>48</t>
    </r>
    <r>
      <rPr>
        <i/>
        <sz val="11"/>
        <color theme="1"/>
        <rFont val="Calibri"/>
        <family val="2"/>
        <scheme val="minor"/>
      </rPr>
      <t xml:space="preserve"> 2019</t>
    </r>
  </si>
  <si>
    <r>
      <t>Walters, Sullivan.</t>
    </r>
    <r>
      <rPr>
        <i/>
        <vertAlign val="superscript"/>
        <sz val="11"/>
        <color theme="1"/>
        <rFont val="Calibri"/>
        <family val="2"/>
        <scheme val="minor"/>
      </rPr>
      <t>69</t>
    </r>
    <r>
      <rPr>
        <i/>
        <sz val="11"/>
        <color theme="1"/>
        <rFont val="Calibri"/>
        <family val="2"/>
        <scheme val="minor"/>
      </rPr>
      <t xml:space="preserve"> 2016</t>
    </r>
  </si>
  <si>
    <r>
      <t>Chang, et al.</t>
    </r>
    <r>
      <rPr>
        <i/>
        <vertAlign val="superscript"/>
        <sz val="11"/>
        <color theme="1"/>
        <rFont val="Calibri"/>
        <family val="2"/>
        <scheme val="minor"/>
      </rPr>
      <t>57</t>
    </r>
    <r>
      <rPr>
        <i/>
        <sz val="11"/>
        <color theme="1"/>
        <rFont val="Calibri"/>
        <family val="2"/>
        <scheme val="minor"/>
      </rPr>
      <t xml:space="preserve"> 2013</t>
    </r>
  </si>
  <si>
    <r>
      <t>Dobler, Marks.</t>
    </r>
    <r>
      <rPr>
        <i/>
        <vertAlign val="superscript"/>
        <sz val="11"/>
        <color theme="1"/>
        <rFont val="Calibri"/>
        <family val="2"/>
        <scheme val="minor"/>
      </rPr>
      <t>32</t>
    </r>
    <r>
      <rPr>
        <i/>
        <sz val="11"/>
        <color theme="1"/>
        <rFont val="Calibri"/>
        <family val="2"/>
        <scheme val="minor"/>
      </rPr>
      <t xml:space="preserve"> 2012</t>
    </r>
  </si>
  <si>
    <r>
      <t>Haley, et al.</t>
    </r>
    <r>
      <rPr>
        <i/>
        <vertAlign val="superscript"/>
        <sz val="11"/>
        <color theme="1"/>
        <rFont val="Calibri"/>
        <family val="2"/>
        <scheme val="minor"/>
      </rPr>
      <t>61</t>
    </r>
    <r>
      <rPr>
        <i/>
        <sz val="11"/>
        <color theme="1"/>
        <rFont val="Calibri"/>
        <family val="2"/>
        <scheme val="minor"/>
      </rPr>
      <t xml:space="preserve"> 2008</t>
    </r>
  </si>
  <si>
    <r>
      <t>Hirsch-Moverman, et al.</t>
    </r>
    <r>
      <rPr>
        <i/>
        <vertAlign val="superscript"/>
        <sz val="11"/>
        <color theme="1"/>
        <rFont val="Calibri"/>
        <family val="2"/>
        <scheme val="minor"/>
      </rPr>
      <t>62</t>
    </r>
    <r>
      <rPr>
        <i/>
        <sz val="11"/>
        <color theme="1"/>
        <rFont val="Calibri"/>
        <family val="2"/>
        <scheme val="minor"/>
      </rPr>
      <t xml:space="preserve"> 2010</t>
    </r>
  </si>
  <si>
    <r>
      <t>Jimenez-Fuentes, et al.</t>
    </r>
    <r>
      <rPr>
        <i/>
        <vertAlign val="superscript"/>
        <sz val="11"/>
        <color theme="1"/>
        <rFont val="Calibri"/>
        <family val="2"/>
        <scheme val="minor"/>
      </rPr>
      <t>47</t>
    </r>
    <r>
      <rPr>
        <i/>
        <sz val="11"/>
        <color theme="1"/>
        <rFont val="Calibri"/>
        <family val="2"/>
        <scheme val="minor"/>
      </rPr>
      <t xml:space="preserve"> 2013</t>
    </r>
  </si>
  <si>
    <r>
      <t>Kawatsu, et al.</t>
    </r>
    <r>
      <rPr>
        <i/>
        <vertAlign val="superscript"/>
        <sz val="11"/>
        <color theme="1"/>
        <rFont val="Calibri"/>
        <family val="2"/>
        <scheme val="minor"/>
      </rPr>
      <t>40</t>
    </r>
    <r>
      <rPr>
        <i/>
        <sz val="11"/>
        <color theme="1"/>
        <rFont val="Calibri"/>
        <family val="2"/>
        <scheme val="minor"/>
      </rPr>
      <t xml:space="preserve"> 2017</t>
    </r>
  </si>
  <si>
    <r>
      <t>Kim, et al.</t>
    </r>
    <r>
      <rPr>
        <i/>
        <vertAlign val="superscript"/>
        <sz val="11"/>
        <color theme="1"/>
        <rFont val="Calibri"/>
        <family val="2"/>
        <scheme val="minor"/>
      </rPr>
      <t>45</t>
    </r>
    <r>
      <rPr>
        <i/>
        <sz val="11"/>
        <color theme="1"/>
        <rFont val="Calibri"/>
        <family val="2"/>
        <scheme val="minor"/>
      </rPr>
      <t xml:space="preserve"> 2019</t>
    </r>
  </si>
  <si>
    <r>
      <t>Lardizabal, et al.</t>
    </r>
    <r>
      <rPr>
        <i/>
        <vertAlign val="superscript"/>
        <sz val="11"/>
        <color theme="1"/>
        <rFont val="Calibri"/>
        <family val="2"/>
        <scheme val="minor"/>
      </rPr>
      <t>63</t>
    </r>
    <r>
      <rPr>
        <i/>
        <sz val="11"/>
        <color theme="1"/>
        <rFont val="Calibri"/>
        <family val="2"/>
        <scheme val="minor"/>
      </rPr>
      <t xml:space="preserve"> 2006</t>
    </r>
  </si>
  <si>
    <r>
      <t>Li, et al.</t>
    </r>
    <r>
      <rPr>
        <i/>
        <vertAlign val="superscript"/>
        <sz val="11"/>
        <color theme="1"/>
        <rFont val="Calibri"/>
        <family val="2"/>
        <scheme val="minor"/>
      </rPr>
      <t>64</t>
    </r>
    <r>
      <rPr>
        <i/>
        <sz val="11"/>
        <color theme="1"/>
        <rFont val="Calibri"/>
        <family val="2"/>
        <scheme val="minor"/>
      </rPr>
      <t xml:space="preserve"> 2010</t>
    </r>
  </si>
  <si>
    <r>
      <t>Olsson, et al.</t>
    </r>
    <r>
      <rPr>
        <i/>
        <vertAlign val="superscript"/>
        <sz val="11"/>
        <color theme="1"/>
        <rFont val="Calibri"/>
        <family val="2"/>
        <scheme val="minor"/>
      </rPr>
      <t>49</t>
    </r>
    <r>
      <rPr>
        <i/>
        <sz val="11"/>
        <color theme="1"/>
        <rFont val="Calibri"/>
        <family val="2"/>
        <scheme val="minor"/>
      </rPr>
      <t xml:space="preserve"> 2018</t>
    </r>
  </si>
  <si>
    <r>
      <t>Schein, et al.</t>
    </r>
    <r>
      <rPr>
        <i/>
        <vertAlign val="superscript"/>
        <sz val="11"/>
        <color theme="1"/>
        <rFont val="Calibri"/>
        <family val="2"/>
        <scheme val="minor"/>
      </rPr>
      <t>44</t>
    </r>
    <r>
      <rPr>
        <i/>
        <sz val="11"/>
        <color theme="1"/>
        <rFont val="Calibri"/>
        <family val="2"/>
        <scheme val="minor"/>
      </rPr>
      <t xml:space="preserve"> 2018</t>
    </r>
  </si>
  <si>
    <r>
      <t>Shieh, et al.</t>
    </r>
    <r>
      <rPr>
        <i/>
        <vertAlign val="superscript"/>
        <sz val="11"/>
        <color theme="1"/>
        <rFont val="Calibri"/>
        <family val="2"/>
        <scheme val="minor"/>
      </rPr>
      <t>67</t>
    </r>
    <r>
      <rPr>
        <i/>
        <sz val="11"/>
        <color theme="1"/>
        <rFont val="Calibri"/>
        <family val="2"/>
        <scheme val="minor"/>
      </rPr>
      <t xml:space="preserve"> 2006</t>
    </r>
  </si>
  <si>
    <t>TreatmentRegimenGroup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</si>
</sst>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i/>
      <sz val="11"/>
      <color theme="1"/>
      <name val="Calibri"/>
      <family val="2"/>
      <scheme val="minor"/>
    </font>
    <font>
      <b/>
      <sz val="11"/>
      <color theme="1"/>
      <name val="Calibri"/>
      <family val="2"/>
      <scheme val="minor"/>
    </font>
    <font>
      <i/>
      <sz val="11"/>
      <color theme="1"/>
      <name val="Calibri"/>
      <family val="2"/>
      <scheme val="minor"/>
    </font>
    <font>
      <i/>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6">
    <xf numFmtId="0" fontId="0" fillId="0" borderId="0" xfId="0"/>
    <xf numFmtId="0" fontId="3" fillId="2" borderId="0" xfId="0" applyFont="1" applyFill="1"/>
    <xf numFmtId="0" fontId="0" fillId="2" borderId="0" xfId="0" applyFill="1"/>
    <xf numFmtId="0" fontId="0" fillId="2" borderId="0" xfId="0" applyFill="1" applyAlignment="1">
      <alignment horizontal="left"/>
    </xf>
    <xf numFmtId="0" fontId="0" fillId="2" borderId="0" xfId="0" applyFill="1" applyAlignment="1">
      <alignment horizontal="center"/>
    </xf>
    <xf numFmtId="0" fontId="0" fillId="2" borderId="0" xfId="0" applyFont="1" applyFill="1"/>
    <xf numFmtId="0" fontId="3" fillId="2" borderId="0" xfId="0" quotePrefix="1" applyFont="1" applyFill="1"/>
    <xf numFmtId="0" fontId="0" fillId="2" borderId="0" xfId="0" quotePrefix="1" applyFill="1"/>
    <xf numFmtId="0" fontId="1" fillId="2" borderId="0" xfId="0" applyFont="1" applyFill="1"/>
    <xf numFmtId="0" fontId="0" fillId="2" borderId="0" xfId="0" applyNumberFormat="1" applyFill="1"/>
    <xf numFmtId="49" fontId="0" fillId="2" borderId="0" xfId="0" applyNumberFormat="1" applyFill="1"/>
    <xf numFmtId="0" fontId="1" fillId="2" borderId="0" xfId="0" applyFont="1" applyFill="1" applyAlignment="1">
      <alignment horizontal="left"/>
    </xf>
    <xf numFmtId="0" fontId="1" fillId="2" borderId="0" xfId="0" applyFont="1" applyFill="1" applyAlignment="1">
      <alignment horizontal="center"/>
    </xf>
    <xf numFmtId="0" fontId="2" fillId="2" borderId="0" xfId="0" applyFont="1" applyFill="1"/>
    <xf numFmtId="49" fontId="1" fillId="2" borderId="0" xfId="0" applyNumberFormat="1" applyFont="1" applyFill="1"/>
    <xf numFmtId="0" fontId="1" fillId="2" borderId="0" xfId="0" applyNumberFormat="1" applyFont="1" applyFill="1"/>
  </cellXfs>
  <cellStyles count="1">
    <cellStyle name="Normal" xfId="0" builtinId="0"/>
  </cellStyles>
  <dxfs count="0"/>
  <tableStyles count="0" defaultTableStyle="TableStyleMedium2" defaultPivotStyle="PivotStyleLight16"/>
  <colors>
    <mruColors>
      <color rgb="FFFE9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4"/>
  <sheetViews>
    <sheetView zoomScale="70" zoomScaleNormal="70" workbookViewId="0">
      <pane xSplit="1" topLeftCell="B1" activePane="topRight" state="frozen"/>
      <selection pane="topRight" activeCell="G36" sqref="G36"/>
    </sheetView>
  </sheetViews>
  <sheetFormatPr defaultRowHeight="15" x14ac:dyDescent="0.25"/>
  <cols>
    <col min="1" max="1" width="28.28515625" style="2" bestFit="1" customWidth="1"/>
    <col min="2" max="4" width="18.7109375" style="2" customWidth="1"/>
    <col min="5" max="5" width="26.42578125" style="3" customWidth="1"/>
    <col min="6" max="6" width="18.7109375" style="2" customWidth="1"/>
    <col min="7" max="7" width="12.5703125" style="2" bestFit="1" customWidth="1"/>
    <col min="8" max="8" width="13.7109375" style="2" bestFit="1" customWidth="1"/>
    <col min="9" max="9" width="20.42578125" style="2" bestFit="1" customWidth="1"/>
    <col min="10" max="10" width="14.140625" style="2" bestFit="1" customWidth="1"/>
    <col min="11" max="11" width="15.85546875" style="2" bestFit="1" customWidth="1"/>
    <col min="12" max="12" width="21.140625" style="2" bestFit="1" customWidth="1"/>
    <col min="13" max="13" width="20" style="2" bestFit="1" customWidth="1"/>
    <col min="14" max="14" width="25.140625" style="2" bestFit="1" customWidth="1"/>
    <col min="15" max="15" width="20" style="2" bestFit="1" customWidth="1"/>
    <col min="16" max="16" width="23.140625" style="2" bestFit="1" customWidth="1"/>
    <col min="17" max="17" width="11.7109375" style="2" customWidth="1"/>
    <col min="18" max="18" width="13.7109375" style="2" customWidth="1"/>
    <col min="19" max="19" width="25.28515625" style="2" customWidth="1"/>
    <col min="20" max="20" width="35.42578125" style="2" customWidth="1"/>
    <col min="21" max="21" width="12.5703125" style="2" customWidth="1"/>
    <col min="22" max="23" width="31.7109375" style="2" customWidth="1"/>
    <col min="24" max="24" width="19.140625" style="2" customWidth="1"/>
    <col min="25" max="25" width="66" style="2" customWidth="1"/>
    <col min="26" max="26" width="32.85546875" style="2" customWidth="1"/>
    <col min="27" max="27" width="22.28515625" style="2" bestFit="1" customWidth="1"/>
    <col min="28" max="28" width="22.28515625" style="2" customWidth="1"/>
    <col min="29" max="29" width="14.140625" style="2" bestFit="1" customWidth="1"/>
    <col min="30" max="30" width="8.85546875" style="4"/>
    <col min="31" max="16384" width="9.140625" style="2"/>
  </cols>
  <sheetData>
    <row r="1" spans="1:31" s="8" customFormat="1" x14ac:dyDescent="0.25">
      <c r="A1" s="8" t="s">
        <v>0</v>
      </c>
      <c r="B1" s="8" t="s">
        <v>21</v>
      </c>
      <c r="C1" s="8" t="s">
        <v>20</v>
      </c>
      <c r="D1" s="8" t="s">
        <v>204</v>
      </c>
      <c r="E1" s="11" t="s">
        <v>29</v>
      </c>
      <c r="F1" s="8" t="s">
        <v>208</v>
      </c>
      <c r="G1" s="8" t="s">
        <v>13</v>
      </c>
      <c r="H1" s="8" t="s">
        <v>1</v>
      </c>
      <c r="I1" s="8" t="s">
        <v>7</v>
      </c>
      <c r="J1" s="8" t="s">
        <v>6</v>
      </c>
      <c r="K1" s="8" t="s">
        <v>4</v>
      </c>
      <c r="L1" s="8" t="s">
        <v>14</v>
      </c>
      <c r="M1" s="8" t="s">
        <v>5</v>
      </c>
      <c r="N1" s="8" t="s">
        <v>15</v>
      </c>
      <c r="O1" s="8" t="s">
        <v>2</v>
      </c>
      <c r="P1" s="8" t="s">
        <v>3</v>
      </c>
      <c r="Q1" s="8" t="s">
        <v>8</v>
      </c>
      <c r="R1" s="8" t="s">
        <v>10</v>
      </c>
      <c r="S1" s="8" t="s">
        <v>346</v>
      </c>
      <c r="T1" s="8" t="s">
        <v>9</v>
      </c>
      <c r="U1" s="8" t="s">
        <v>296</v>
      </c>
      <c r="V1" s="8" t="s">
        <v>350</v>
      </c>
      <c r="W1" s="8" t="s">
        <v>23</v>
      </c>
      <c r="X1" s="8" t="s">
        <v>291</v>
      </c>
      <c r="Y1" s="8" t="s">
        <v>411</v>
      </c>
      <c r="Z1" s="8" t="s">
        <v>11</v>
      </c>
      <c r="AA1" s="8" t="s">
        <v>12</v>
      </c>
      <c r="AB1" s="8" t="s">
        <v>211</v>
      </c>
      <c r="AC1" s="8" t="s">
        <v>17</v>
      </c>
      <c r="AD1" s="12" t="s">
        <v>201</v>
      </c>
    </row>
    <row r="2" spans="1:31" x14ac:dyDescent="0.25">
      <c r="A2" s="1" t="s">
        <v>252</v>
      </c>
      <c r="B2" s="2" t="s">
        <v>16</v>
      </c>
      <c r="C2" s="2" t="s">
        <v>22</v>
      </c>
      <c r="D2" s="2" t="s">
        <v>207</v>
      </c>
      <c r="E2" s="3" t="s">
        <v>30</v>
      </c>
      <c r="F2" s="2" t="s">
        <v>209</v>
      </c>
      <c r="G2" s="2" t="s">
        <v>97</v>
      </c>
      <c r="H2" s="2" t="s">
        <v>25</v>
      </c>
      <c r="I2" s="2">
        <v>153</v>
      </c>
      <c r="J2" s="2">
        <v>153</v>
      </c>
      <c r="K2" s="2">
        <f>153-24</f>
        <v>129</v>
      </c>
      <c r="L2" s="2">
        <v>24</v>
      </c>
      <c r="M2" s="2">
        <v>52</v>
      </c>
      <c r="N2" s="2">
        <f>129-52</f>
        <v>77</v>
      </c>
      <c r="O2" s="2" t="s">
        <v>26</v>
      </c>
      <c r="P2" s="2" t="s">
        <v>27</v>
      </c>
      <c r="Q2" s="2" t="s">
        <v>26</v>
      </c>
      <c r="R2" s="2" t="s">
        <v>26</v>
      </c>
      <c r="S2" s="2" t="s">
        <v>310</v>
      </c>
      <c r="T2" s="2" t="s">
        <v>294</v>
      </c>
      <c r="U2" s="2" t="s">
        <v>297</v>
      </c>
      <c r="V2" s="2" t="s">
        <v>351</v>
      </c>
      <c r="W2" s="2" t="s">
        <v>24</v>
      </c>
      <c r="X2" s="2" t="s">
        <v>292</v>
      </c>
      <c r="Y2" s="2" t="s">
        <v>292</v>
      </c>
      <c r="Z2" s="2" t="s">
        <v>19</v>
      </c>
      <c r="AA2" s="2" t="s">
        <v>18</v>
      </c>
      <c r="AB2" s="2" t="s">
        <v>212</v>
      </c>
      <c r="AC2" s="2" t="s">
        <v>28</v>
      </c>
      <c r="AD2" s="4" t="s">
        <v>203</v>
      </c>
    </row>
    <row r="3" spans="1:31" x14ac:dyDescent="0.25">
      <c r="A3" s="1" t="s">
        <v>253</v>
      </c>
      <c r="B3" s="2" t="s">
        <v>32</v>
      </c>
      <c r="C3" s="2" t="s">
        <v>33</v>
      </c>
      <c r="D3" s="2" t="s">
        <v>207</v>
      </c>
      <c r="E3" s="3" t="s">
        <v>36</v>
      </c>
      <c r="F3" s="2" t="s">
        <v>210</v>
      </c>
      <c r="G3" s="2" t="s">
        <v>34</v>
      </c>
      <c r="I3" s="2">
        <v>159</v>
      </c>
      <c r="J3" s="2">
        <v>59</v>
      </c>
      <c r="K3" s="2">
        <v>34</v>
      </c>
      <c r="L3" s="2">
        <f>59-34</f>
        <v>25</v>
      </c>
      <c r="M3" s="2">
        <v>27</v>
      </c>
      <c r="N3" s="2">
        <f>34-27</f>
        <v>7</v>
      </c>
      <c r="O3" s="2" t="s">
        <v>37</v>
      </c>
      <c r="P3" s="2" t="s">
        <v>38</v>
      </c>
      <c r="Q3" s="2" t="s">
        <v>26</v>
      </c>
      <c r="R3" s="2" t="s">
        <v>26</v>
      </c>
      <c r="S3" s="2" t="s">
        <v>308</v>
      </c>
      <c r="T3" s="2" t="s">
        <v>294</v>
      </c>
      <c r="U3" s="2" t="s">
        <v>297</v>
      </c>
      <c r="V3" s="2" t="s">
        <v>352</v>
      </c>
      <c r="W3" s="2" t="s">
        <v>35</v>
      </c>
      <c r="X3" s="2" t="s">
        <v>292</v>
      </c>
      <c r="Y3" s="2" t="s">
        <v>292</v>
      </c>
      <c r="Z3" s="2" t="s">
        <v>19</v>
      </c>
      <c r="AA3" s="2" t="s">
        <v>40</v>
      </c>
      <c r="AB3" s="2" t="s">
        <v>212</v>
      </c>
      <c r="AC3" s="2" t="s">
        <v>39</v>
      </c>
      <c r="AD3" s="4" t="s">
        <v>203</v>
      </c>
    </row>
    <row r="4" spans="1:31" x14ac:dyDescent="0.25">
      <c r="A4" s="1" t="s">
        <v>254</v>
      </c>
      <c r="B4" s="2" t="s">
        <v>32</v>
      </c>
      <c r="C4" s="2" t="s">
        <v>22</v>
      </c>
      <c r="D4" s="2" t="s">
        <v>207</v>
      </c>
      <c r="E4" s="3" t="s">
        <v>41</v>
      </c>
      <c r="F4" s="2" t="s">
        <v>210</v>
      </c>
      <c r="G4" s="2" t="s">
        <v>34</v>
      </c>
      <c r="H4" s="2" t="s">
        <v>42</v>
      </c>
      <c r="I4" s="2">
        <v>4365</v>
      </c>
      <c r="J4" s="2">
        <v>823</v>
      </c>
      <c r="K4" s="2">
        <v>373</v>
      </c>
      <c r="L4" s="2">
        <f>823-373</f>
        <v>450</v>
      </c>
      <c r="M4" s="2">
        <v>219</v>
      </c>
      <c r="N4" s="2">
        <f>373-219</f>
        <v>154</v>
      </c>
      <c r="O4" s="2" t="s">
        <v>46</v>
      </c>
      <c r="P4" s="2" t="s">
        <v>47</v>
      </c>
      <c r="Q4" s="2" t="s">
        <v>26</v>
      </c>
      <c r="R4" s="2" t="s">
        <v>43</v>
      </c>
      <c r="S4" s="2" t="s">
        <v>310</v>
      </c>
      <c r="T4" s="2" t="s">
        <v>294</v>
      </c>
      <c r="U4" s="2" t="s">
        <v>297</v>
      </c>
      <c r="V4" s="2" t="s">
        <v>351</v>
      </c>
      <c r="W4" s="2" t="s">
        <v>45</v>
      </c>
      <c r="X4" s="2" t="s">
        <v>295</v>
      </c>
      <c r="Y4" s="2" t="s">
        <v>295</v>
      </c>
      <c r="Z4" s="2" t="s">
        <v>19</v>
      </c>
      <c r="AA4" s="2" t="s">
        <v>44</v>
      </c>
      <c r="AB4" s="2" t="s">
        <v>215</v>
      </c>
      <c r="AD4" s="4" t="s">
        <v>203</v>
      </c>
    </row>
    <row r="5" spans="1:31" x14ac:dyDescent="0.25">
      <c r="A5" s="1" t="s">
        <v>255</v>
      </c>
      <c r="B5" s="2" t="s">
        <v>49</v>
      </c>
      <c r="C5" s="2" t="s">
        <v>48</v>
      </c>
      <c r="D5" s="2" t="s">
        <v>205</v>
      </c>
      <c r="E5" s="3" t="s">
        <v>50</v>
      </c>
      <c r="G5" s="2" t="s">
        <v>97</v>
      </c>
      <c r="H5" s="2" t="s">
        <v>51</v>
      </c>
      <c r="I5" s="2">
        <v>3398</v>
      </c>
      <c r="J5" s="2">
        <v>849</v>
      </c>
      <c r="K5" s="2">
        <v>663</v>
      </c>
      <c r="L5" s="2">
        <f>849-663</f>
        <v>186</v>
      </c>
      <c r="M5" s="2">
        <v>628</v>
      </c>
      <c r="N5" s="2">
        <f>663-628</f>
        <v>35</v>
      </c>
      <c r="O5" s="2" t="s">
        <v>55</v>
      </c>
      <c r="P5" s="2" t="s">
        <v>56</v>
      </c>
      <c r="Q5" s="2" t="s">
        <v>26</v>
      </c>
      <c r="R5" s="2" t="s">
        <v>26</v>
      </c>
      <c r="S5" s="2" t="s">
        <v>310</v>
      </c>
      <c r="T5" s="2" t="s">
        <v>300</v>
      </c>
      <c r="U5" s="2" t="s">
        <v>298</v>
      </c>
      <c r="V5" s="2" t="s">
        <v>353</v>
      </c>
      <c r="W5" s="2" t="s">
        <v>54</v>
      </c>
      <c r="X5" s="2" t="s">
        <v>295</v>
      </c>
      <c r="Y5" s="2" t="s">
        <v>295</v>
      </c>
      <c r="Z5" s="2" t="s">
        <v>52</v>
      </c>
      <c r="AA5" s="2" t="s">
        <v>53</v>
      </c>
      <c r="AB5" s="2" t="s">
        <v>215</v>
      </c>
      <c r="AD5" s="4" t="s">
        <v>203</v>
      </c>
    </row>
    <row r="6" spans="1:31" x14ac:dyDescent="0.25">
      <c r="A6" s="1" t="s">
        <v>256</v>
      </c>
      <c r="B6" s="2" t="s">
        <v>32</v>
      </c>
      <c r="C6" s="2" t="s">
        <v>58</v>
      </c>
      <c r="D6" s="2" t="s">
        <v>205</v>
      </c>
      <c r="E6" s="3" t="s">
        <v>57</v>
      </c>
      <c r="F6" s="2" t="s">
        <v>209</v>
      </c>
      <c r="G6" s="2" t="s">
        <v>301</v>
      </c>
      <c r="I6" s="2">
        <v>161</v>
      </c>
      <c r="J6" s="2">
        <v>14</v>
      </c>
      <c r="K6" s="2">
        <v>10</v>
      </c>
      <c r="L6" s="2">
        <v>4</v>
      </c>
      <c r="M6" s="2">
        <v>5</v>
      </c>
      <c r="N6" s="2">
        <v>5</v>
      </c>
      <c r="O6" s="2" t="s">
        <v>59</v>
      </c>
      <c r="Q6" s="2" t="s">
        <v>60</v>
      </c>
      <c r="R6" s="2" t="s">
        <v>61</v>
      </c>
      <c r="S6" s="2" t="s">
        <v>308</v>
      </c>
      <c r="T6" s="2" t="s">
        <v>299</v>
      </c>
      <c r="U6" s="2" t="s">
        <v>298</v>
      </c>
      <c r="V6" s="2" t="s">
        <v>354</v>
      </c>
      <c r="W6" s="2" t="s">
        <v>62</v>
      </c>
      <c r="X6" s="2" t="s">
        <v>302</v>
      </c>
      <c r="Y6" s="2" t="s">
        <v>313</v>
      </c>
      <c r="Z6" s="2" t="s">
        <v>19</v>
      </c>
      <c r="AA6" s="2" t="s">
        <v>18</v>
      </c>
      <c r="AB6" s="2" t="s">
        <v>212</v>
      </c>
      <c r="AD6" s="4" t="s">
        <v>203</v>
      </c>
    </row>
    <row r="7" spans="1:31" x14ac:dyDescent="0.25">
      <c r="A7" s="1" t="s">
        <v>257</v>
      </c>
      <c r="B7" s="2" t="s">
        <v>32</v>
      </c>
      <c r="C7" s="2" t="s">
        <v>33</v>
      </c>
      <c r="D7" s="2" t="s">
        <v>207</v>
      </c>
      <c r="E7" s="3" t="s">
        <v>63</v>
      </c>
      <c r="F7" s="2" t="s">
        <v>209</v>
      </c>
      <c r="G7" s="2" t="s">
        <v>97</v>
      </c>
      <c r="I7" s="2">
        <v>1300</v>
      </c>
      <c r="J7" s="2">
        <v>272</v>
      </c>
      <c r="K7" s="2">
        <v>176</v>
      </c>
      <c r="L7" s="2">
        <f>272-136</f>
        <v>136</v>
      </c>
      <c r="M7" s="2">
        <v>111</v>
      </c>
      <c r="N7" s="2">
        <f>176-111</f>
        <v>65</v>
      </c>
      <c r="O7" s="2" t="s">
        <v>26</v>
      </c>
      <c r="P7" s="2" t="s">
        <v>65</v>
      </c>
      <c r="Q7" s="2" t="s">
        <v>64</v>
      </c>
      <c r="R7" s="2" t="s">
        <v>26</v>
      </c>
      <c r="S7" s="2" t="s">
        <v>310</v>
      </c>
      <c r="T7" s="2" t="s">
        <v>303</v>
      </c>
      <c r="U7" s="2" t="s">
        <v>297</v>
      </c>
      <c r="V7" s="2" t="s">
        <v>351</v>
      </c>
      <c r="W7" s="2" t="s">
        <v>66</v>
      </c>
      <c r="X7" s="2" t="s">
        <v>292</v>
      </c>
      <c r="Y7" s="2" t="s">
        <v>292</v>
      </c>
      <c r="Z7" s="2" t="s">
        <v>19</v>
      </c>
      <c r="AA7" s="2" t="s">
        <v>18</v>
      </c>
      <c r="AB7" s="2" t="s">
        <v>212</v>
      </c>
      <c r="AD7" s="4" t="s">
        <v>203</v>
      </c>
      <c r="AE7" s="2" t="s">
        <v>243</v>
      </c>
    </row>
    <row r="8" spans="1:31" x14ac:dyDescent="0.25">
      <c r="A8" s="1" t="s">
        <v>258</v>
      </c>
      <c r="B8" s="2" t="s">
        <v>69</v>
      </c>
      <c r="C8" s="2" t="s">
        <v>22</v>
      </c>
      <c r="D8" s="2" t="s">
        <v>207</v>
      </c>
      <c r="E8" s="3" t="s">
        <v>68</v>
      </c>
      <c r="F8" s="2" t="s">
        <v>210</v>
      </c>
      <c r="G8" s="2" t="s">
        <v>34</v>
      </c>
      <c r="H8" s="2" t="s">
        <v>76</v>
      </c>
      <c r="I8" s="2">
        <v>436</v>
      </c>
      <c r="J8" s="2">
        <v>121</v>
      </c>
      <c r="K8" s="2">
        <v>90</v>
      </c>
      <c r="L8" s="2">
        <v>31</v>
      </c>
      <c r="M8" s="2">
        <v>85</v>
      </c>
      <c r="N8" s="2">
        <v>5</v>
      </c>
      <c r="O8" s="2" t="s">
        <v>71</v>
      </c>
      <c r="P8" s="2" t="s">
        <v>70</v>
      </c>
      <c r="R8" s="2" t="s">
        <v>26</v>
      </c>
      <c r="S8" s="2" t="s">
        <v>310</v>
      </c>
      <c r="T8" s="2" t="s">
        <v>294</v>
      </c>
      <c r="U8" s="2" t="s">
        <v>297</v>
      </c>
      <c r="V8" s="2" t="s">
        <v>351</v>
      </c>
      <c r="W8" s="2" t="s">
        <v>75</v>
      </c>
      <c r="X8" s="2" t="s">
        <v>304</v>
      </c>
      <c r="Y8" s="2" t="s">
        <v>304</v>
      </c>
      <c r="Z8" s="2" t="s">
        <v>72</v>
      </c>
      <c r="AA8" s="2" t="s">
        <v>73</v>
      </c>
      <c r="AB8" s="2" t="s">
        <v>215</v>
      </c>
      <c r="AC8" s="2" t="s">
        <v>74</v>
      </c>
      <c r="AD8" s="4" t="s">
        <v>203</v>
      </c>
    </row>
    <row r="9" spans="1:31" x14ac:dyDescent="0.25">
      <c r="A9" s="1" t="s">
        <v>259</v>
      </c>
      <c r="B9" s="2" t="s">
        <v>32</v>
      </c>
      <c r="C9" s="2" t="s">
        <v>22</v>
      </c>
      <c r="D9" s="2" t="s">
        <v>207</v>
      </c>
      <c r="E9" s="3" t="s">
        <v>77</v>
      </c>
      <c r="F9" s="2" t="s">
        <v>209</v>
      </c>
      <c r="G9" s="2" t="s">
        <v>97</v>
      </c>
      <c r="H9" s="2" t="s">
        <v>79</v>
      </c>
      <c r="I9" s="2">
        <v>3417</v>
      </c>
      <c r="J9" s="2">
        <v>3417</v>
      </c>
      <c r="K9" s="2">
        <v>3417</v>
      </c>
      <c r="L9" s="2">
        <v>0</v>
      </c>
      <c r="M9" s="2">
        <v>2669</v>
      </c>
      <c r="N9" s="2">
        <f>3417-2669</f>
        <v>748</v>
      </c>
      <c r="O9" s="2" t="s">
        <v>26</v>
      </c>
      <c r="P9" s="2" t="s">
        <v>80</v>
      </c>
      <c r="R9" s="2" t="s">
        <v>26</v>
      </c>
      <c r="S9" s="2" t="s">
        <v>310</v>
      </c>
      <c r="T9" s="2" t="s">
        <v>307</v>
      </c>
      <c r="U9" s="2" t="s">
        <v>298</v>
      </c>
      <c r="V9" s="2" t="s">
        <v>353</v>
      </c>
      <c r="W9" s="2" t="s">
        <v>78</v>
      </c>
      <c r="X9" s="2" t="s">
        <v>295</v>
      </c>
      <c r="Y9" s="2" t="s">
        <v>295</v>
      </c>
      <c r="Z9" s="2" t="s">
        <v>19</v>
      </c>
      <c r="AA9" s="2" t="s">
        <v>53</v>
      </c>
      <c r="AB9" s="2" t="s">
        <v>215</v>
      </c>
      <c r="AC9" s="2" t="s">
        <v>81</v>
      </c>
      <c r="AD9" s="4" t="s">
        <v>202</v>
      </c>
    </row>
    <row r="10" spans="1:31" x14ac:dyDescent="0.25">
      <c r="A10" s="1" t="s">
        <v>82</v>
      </c>
      <c r="B10" s="2" t="s">
        <v>85</v>
      </c>
      <c r="C10" s="2" t="s">
        <v>84</v>
      </c>
      <c r="D10" s="2" t="s">
        <v>206</v>
      </c>
      <c r="E10" s="3" t="s">
        <v>83</v>
      </c>
      <c r="G10" s="2" t="s">
        <v>97</v>
      </c>
      <c r="I10" s="2">
        <v>128</v>
      </c>
      <c r="J10" s="2">
        <v>128</v>
      </c>
      <c r="K10" s="2">
        <v>128</v>
      </c>
      <c r="L10" s="2">
        <v>0</v>
      </c>
      <c r="M10" s="2">
        <v>96</v>
      </c>
      <c r="N10" s="2">
        <f>128-96</f>
        <v>32</v>
      </c>
      <c r="O10" s="2" t="s">
        <v>26</v>
      </c>
      <c r="P10" s="2" t="s">
        <v>87</v>
      </c>
      <c r="Q10" s="2" t="s">
        <v>26</v>
      </c>
      <c r="R10" s="2" t="s">
        <v>26</v>
      </c>
      <c r="S10" s="2" t="s">
        <v>310</v>
      </c>
      <c r="T10" s="2" t="s">
        <v>305</v>
      </c>
      <c r="U10" s="2" t="s">
        <v>297</v>
      </c>
      <c r="V10" s="2" t="s">
        <v>351</v>
      </c>
      <c r="W10" s="2" t="s">
        <v>86</v>
      </c>
      <c r="X10" s="2" t="s">
        <v>293</v>
      </c>
      <c r="Y10" s="2" t="s">
        <v>293</v>
      </c>
      <c r="Z10" s="2" t="s">
        <v>19</v>
      </c>
      <c r="AA10" s="2" t="s">
        <v>31</v>
      </c>
      <c r="AB10" s="2" t="s">
        <v>213</v>
      </c>
      <c r="AC10" s="2" t="s">
        <v>88</v>
      </c>
      <c r="AD10" s="4" t="s">
        <v>202</v>
      </c>
    </row>
    <row r="11" spans="1:31" x14ac:dyDescent="0.25">
      <c r="A11" s="1" t="s">
        <v>286</v>
      </c>
      <c r="B11" s="2" t="s">
        <v>69</v>
      </c>
      <c r="C11" s="2" t="s">
        <v>22</v>
      </c>
      <c r="D11" s="2" t="s">
        <v>207</v>
      </c>
      <c r="E11" s="3" t="s">
        <v>245</v>
      </c>
      <c r="G11" s="2" t="s">
        <v>34</v>
      </c>
      <c r="I11" s="2">
        <v>243</v>
      </c>
      <c r="J11" s="2">
        <v>107</v>
      </c>
      <c r="K11" s="2">
        <v>85</v>
      </c>
      <c r="L11" s="2">
        <f>107-85</f>
        <v>22</v>
      </c>
      <c r="M11" s="2">
        <v>41</v>
      </c>
      <c r="N11" s="2">
        <f>85-41</f>
        <v>44</v>
      </c>
      <c r="O11" s="2" t="s">
        <v>246</v>
      </c>
      <c r="P11" s="2" t="s">
        <v>247</v>
      </c>
      <c r="S11" s="2" t="s">
        <v>308</v>
      </c>
      <c r="T11" s="2" t="s">
        <v>303</v>
      </c>
      <c r="U11" s="2" t="s">
        <v>297</v>
      </c>
      <c r="V11" s="2" t="s">
        <v>352</v>
      </c>
      <c r="W11" s="2" t="s">
        <v>249</v>
      </c>
      <c r="X11" s="2" t="s">
        <v>306</v>
      </c>
      <c r="Y11" s="2" t="s">
        <v>347</v>
      </c>
      <c r="Z11" s="2" t="s">
        <v>248</v>
      </c>
      <c r="AA11" s="2" t="s">
        <v>250</v>
      </c>
    </row>
    <row r="12" spans="1:31" x14ac:dyDescent="0.25">
      <c r="A12" s="1" t="s">
        <v>260</v>
      </c>
      <c r="B12" s="2" t="s">
        <v>32</v>
      </c>
      <c r="C12" s="2" t="s">
        <v>84</v>
      </c>
      <c r="D12" s="2" t="s">
        <v>206</v>
      </c>
      <c r="E12" s="3" t="s">
        <v>90</v>
      </c>
      <c r="G12" s="2" t="s">
        <v>34</v>
      </c>
      <c r="I12" s="2">
        <v>212</v>
      </c>
      <c r="J12" s="2">
        <v>79</v>
      </c>
      <c r="K12" s="2">
        <v>33</v>
      </c>
      <c r="L12" s="2">
        <f>79-33</f>
        <v>46</v>
      </c>
      <c r="M12" s="2">
        <v>33</v>
      </c>
      <c r="N12" s="2">
        <v>0</v>
      </c>
      <c r="O12" s="2" t="s">
        <v>26</v>
      </c>
      <c r="P12" s="2" t="s">
        <v>26</v>
      </c>
      <c r="Q12" s="2" t="s">
        <v>26</v>
      </c>
      <c r="R12" s="2" t="s">
        <v>26</v>
      </c>
      <c r="S12" s="2" t="s">
        <v>308</v>
      </c>
      <c r="T12" s="2" t="s">
        <v>309</v>
      </c>
      <c r="U12" s="2" t="s">
        <v>297</v>
      </c>
      <c r="V12" s="2" t="s">
        <v>352</v>
      </c>
      <c r="W12" s="5" t="s">
        <v>91</v>
      </c>
      <c r="X12" s="5" t="s">
        <v>293</v>
      </c>
      <c r="Y12" s="5" t="s">
        <v>293</v>
      </c>
      <c r="Z12" s="5" t="s">
        <v>19</v>
      </c>
      <c r="AA12" s="5" t="s">
        <v>31</v>
      </c>
      <c r="AB12" s="5" t="s">
        <v>213</v>
      </c>
      <c r="AD12" s="4" t="s">
        <v>203</v>
      </c>
    </row>
    <row r="13" spans="1:31" x14ac:dyDescent="0.25">
      <c r="A13" s="1" t="s">
        <v>261</v>
      </c>
      <c r="B13" s="2" t="s">
        <v>32</v>
      </c>
      <c r="C13" s="2" t="s">
        <v>127</v>
      </c>
      <c r="D13" s="2" t="s">
        <v>205</v>
      </c>
      <c r="E13" s="3" t="s">
        <v>198</v>
      </c>
      <c r="F13" s="2" t="s">
        <v>210</v>
      </c>
      <c r="G13" s="2" t="s">
        <v>97</v>
      </c>
      <c r="I13" s="2">
        <v>360</v>
      </c>
      <c r="J13" s="2">
        <v>54</v>
      </c>
      <c r="K13" s="2" t="s">
        <v>26</v>
      </c>
      <c r="L13" s="2" t="s">
        <v>26</v>
      </c>
      <c r="M13" s="2">
        <v>43</v>
      </c>
      <c r="N13" s="2">
        <v>11</v>
      </c>
      <c r="O13" s="2" t="s">
        <v>26</v>
      </c>
      <c r="P13" s="2" t="s">
        <v>26</v>
      </c>
      <c r="Q13" s="2" t="s">
        <v>26</v>
      </c>
      <c r="R13" s="2" t="s">
        <v>26</v>
      </c>
      <c r="S13" s="2" t="s">
        <v>310</v>
      </c>
      <c r="T13" s="2" t="s">
        <v>312</v>
      </c>
      <c r="U13" s="2" t="s">
        <v>297</v>
      </c>
      <c r="V13" s="2" t="s">
        <v>351</v>
      </c>
      <c r="W13" s="5" t="s">
        <v>26</v>
      </c>
      <c r="X13" s="5" t="s">
        <v>313</v>
      </c>
      <c r="Y13" s="5" t="s">
        <v>313</v>
      </c>
      <c r="Z13" s="5" t="s">
        <v>26</v>
      </c>
      <c r="AA13" s="5" t="s">
        <v>26</v>
      </c>
      <c r="AB13" s="5"/>
      <c r="AC13" s="2" t="s">
        <v>26</v>
      </c>
      <c r="AD13" s="4" t="s">
        <v>202</v>
      </c>
    </row>
    <row r="14" spans="1:31" x14ac:dyDescent="0.25">
      <c r="A14" s="1" t="s">
        <v>262</v>
      </c>
      <c r="B14" s="2" t="s">
        <v>32</v>
      </c>
      <c r="C14" s="2" t="s">
        <v>22</v>
      </c>
      <c r="D14" s="2" t="s">
        <v>207</v>
      </c>
      <c r="E14" s="3" t="s">
        <v>93</v>
      </c>
      <c r="F14" s="2" t="s">
        <v>209</v>
      </c>
      <c r="G14" s="2" t="s">
        <v>97</v>
      </c>
      <c r="H14" s="2" t="s">
        <v>26</v>
      </c>
      <c r="I14" s="2">
        <v>184</v>
      </c>
      <c r="J14" s="2">
        <v>105</v>
      </c>
      <c r="K14" s="2">
        <v>49</v>
      </c>
      <c r="L14" s="2">
        <f>105-49</f>
        <v>56</v>
      </c>
      <c r="M14" s="2">
        <v>15</v>
      </c>
      <c r="N14" s="2">
        <f>56-15</f>
        <v>41</v>
      </c>
      <c r="O14" s="2" t="s">
        <v>94</v>
      </c>
      <c r="P14" s="2" t="s">
        <v>26</v>
      </c>
      <c r="Q14" s="2" t="s">
        <v>26</v>
      </c>
      <c r="R14" s="2" t="s">
        <v>26</v>
      </c>
      <c r="S14" s="2" t="s">
        <v>310</v>
      </c>
      <c r="T14" s="2" t="s">
        <v>313</v>
      </c>
      <c r="U14" s="2" t="s">
        <v>298</v>
      </c>
      <c r="V14" s="2" t="s">
        <v>353</v>
      </c>
      <c r="W14" s="5" t="s">
        <v>26</v>
      </c>
      <c r="X14" s="5" t="s">
        <v>313</v>
      </c>
      <c r="Y14" s="5" t="s">
        <v>313</v>
      </c>
      <c r="Z14" s="5" t="s">
        <v>26</v>
      </c>
      <c r="AA14" s="5" t="s">
        <v>26</v>
      </c>
      <c r="AB14" s="5"/>
      <c r="AC14" s="5" t="s">
        <v>26</v>
      </c>
      <c r="AD14" s="4" t="s">
        <v>203</v>
      </c>
    </row>
    <row r="15" spans="1:31" x14ac:dyDescent="0.25">
      <c r="A15" s="1" t="s">
        <v>263</v>
      </c>
      <c r="B15" s="2" t="s">
        <v>95</v>
      </c>
      <c r="C15" s="2" t="s">
        <v>22</v>
      </c>
      <c r="D15" s="2" t="s">
        <v>207</v>
      </c>
      <c r="E15" s="3" t="s">
        <v>96</v>
      </c>
      <c r="F15" s="2" t="s">
        <v>209</v>
      </c>
      <c r="G15" s="2" t="s">
        <v>97</v>
      </c>
      <c r="H15" s="2" t="s">
        <v>98</v>
      </c>
      <c r="I15" s="2">
        <v>321</v>
      </c>
      <c r="J15" s="2">
        <v>321</v>
      </c>
      <c r="K15" s="2">
        <f>17+16+1+31+2+6</f>
        <v>73</v>
      </c>
      <c r="L15" s="2">
        <f>321-73</f>
        <v>248</v>
      </c>
      <c r="M15" s="2">
        <v>44</v>
      </c>
      <c r="N15" s="2">
        <f>73-44</f>
        <v>29</v>
      </c>
      <c r="O15" s="2" t="s">
        <v>100</v>
      </c>
      <c r="P15" s="5" t="s">
        <v>101</v>
      </c>
      <c r="Q15" s="2" t="s">
        <v>104</v>
      </c>
      <c r="R15" s="2" t="s">
        <v>26</v>
      </c>
      <c r="S15" s="2" t="s">
        <v>310</v>
      </c>
      <c r="T15" s="2" t="s">
        <v>309</v>
      </c>
      <c r="U15" s="2" t="s">
        <v>297</v>
      </c>
      <c r="V15" s="2" t="s">
        <v>351</v>
      </c>
      <c r="W15" s="5" t="s">
        <v>103</v>
      </c>
      <c r="X15" s="5" t="s">
        <v>314</v>
      </c>
      <c r="Y15" s="2" t="s">
        <v>347</v>
      </c>
      <c r="Z15" s="5" t="s">
        <v>102</v>
      </c>
      <c r="AA15" s="5" t="s">
        <v>18</v>
      </c>
      <c r="AB15" s="5" t="s">
        <v>215</v>
      </c>
      <c r="AC15" s="2" t="s">
        <v>99</v>
      </c>
      <c r="AD15" s="4" t="s">
        <v>203</v>
      </c>
    </row>
    <row r="16" spans="1:31" x14ac:dyDescent="0.25">
      <c r="A16" s="1" t="s">
        <v>264</v>
      </c>
      <c r="B16" s="2" t="s">
        <v>32</v>
      </c>
      <c r="C16" s="2" t="s">
        <v>22</v>
      </c>
      <c r="D16" s="2" t="s">
        <v>207</v>
      </c>
      <c r="E16" s="3" t="s">
        <v>105</v>
      </c>
      <c r="F16" s="2" t="s">
        <v>209</v>
      </c>
      <c r="G16" s="2" t="s">
        <v>97</v>
      </c>
      <c r="H16" s="2" t="s">
        <v>106</v>
      </c>
      <c r="I16" s="2">
        <v>598</v>
      </c>
      <c r="J16" s="2">
        <v>598</v>
      </c>
      <c r="K16" s="2">
        <v>598</v>
      </c>
      <c r="L16" s="2">
        <v>0</v>
      </c>
      <c r="M16" s="2">
        <f>598-122</f>
        <v>476</v>
      </c>
      <c r="N16" s="2">
        <v>122</v>
      </c>
      <c r="O16" s="2" t="s">
        <v>26</v>
      </c>
      <c r="P16" s="5" t="s">
        <v>107</v>
      </c>
      <c r="S16" s="2" t="s">
        <v>310</v>
      </c>
      <c r="T16" s="2" t="s">
        <v>309</v>
      </c>
      <c r="U16" s="2" t="s">
        <v>298</v>
      </c>
      <c r="V16" s="2" t="s">
        <v>353</v>
      </c>
      <c r="X16" s="2" t="s">
        <v>315</v>
      </c>
      <c r="Y16" s="2" t="s">
        <v>304</v>
      </c>
      <c r="Z16" s="5" t="s">
        <v>108</v>
      </c>
      <c r="AA16" s="5" t="s">
        <v>109</v>
      </c>
      <c r="AB16" s="5" t="s">
        <v>214</v>
      </c>
      <c r="AD16" s="4" t="s">
        <v>202</v>
      </c>
    </row>
    <row r="17" spans="1:30" x14ac:dyDescent="0.25">
      <c r="A17" s="1" t="s">
        <v>265</v>
      </c>
      <c r="B17" s="2" t="s">
        <v>110</v>
      </c>
      <c r="C17" s="2" t="s">
        <v>111</v>
      </c>
      <c r="D17" s="2" t="s">
        <v>205</v>
      </c>
      <c r="E17" s="3">
        <v>2013</v>
      </c>
      <c r="F17" s="2" t="s">
        <v>210</v>
      </c>
      <c r="G17" s="2" t="s">
        <v>97</v>
      </c>
      <c r="H17" s="2" t="s">
        <v>115</v>
      </c>
      <c r="I17" s="2">
        <v>36</v>
      </c>
      <c r="J17" s="2">
        <v>6</v>
      </c>
      <c r="K17" s="2">
        <v>1</v>
      </c>
      <c r="L17" s="2">
        <v>5</v>
      </c>
      <c r="M17" s="2">
        <v>1</v>
      </c>
      <c r="N17" s="2">
        <v>0</v>
      </c>
      <c r="O17" s="2" t="s">
        <v>114</v>
      </c>
      <c r="Q17" s="2" t="s">
        <v>113</v>
      </c>
      <c r="R17" s="2" t="s">
        <v>112</v>
      </c>
      <c r="S17" s="2" t="s">
        <v>310</v>
      </c>
      <c r="T17" s="2" t="s">
        <v>316</v>
      </c>
      <c r="U17" s="2" t="s">
        <v>298</v>
      </c>
      <c r="V17" s="2" t="s">
        <v>353</v>
      </c>
      <c r="X17" s="2" t="s">
        <v>313</v>
      </c>
      <c r="Y17" s="2" t="s">
        <v>313</v>
      </c>
      <c r="AD17" s="4" t="s">
        <v>203</v>
      </c>
    </row>
    <row r="18" spans="1:30" x14ac:dyDescent="0.25">
      <c r="A18" s="1" t="s">
        <v>266</v>
      </c>
      <c r="B18" s="2" t="s">
        <v>32</v>
      </c>
      <c r="C18" s="2" t="s">
        <v>117</v>
      </c>
      <c r="D18" s="2" t="s">
        <v>205</v>
      </c>
      <c r="E18" s="3" t="s">
        <v>116</v>
      </c>
      <c r="F18" s="2" t="s">
        <v>209</v>
      </c>
      <c r="G18" s="2" t="s">
        <v>67</v>
      </c>
      <c r="H18" s="2" t="s">
        <v>118</v>
      </c>
      <c r="I18" s="2">
        <v>2293</v>
      </c>
      <c r="J18" s="2">
        <v>2293</v>
      </c>
      <c r="K18" s="2">
        <v>30</v>
      </c>
      <c r="L18" s="2">
        <f>2293-30</f>
        <v>2263</v>
      </c>
      <c r="M18" s="2" t="s">
        <v>26</v>
      </c>
      <c r="N18" s="2" t="s">
        <v>26</v>
      </c>
      <c r="O18" s="2" t="s">
        <v>120</v>
      </c>
      <c r="P18" s="2" t="s">
        <v>26</v>
      </c>
      <c r="Q18" s="2" t="s">
        <v>121</v>
      </c>
      <c r="R18" s="2" t="s">
        <v>119</v>
      </c>
      <c r="S18" s="2" t="s">
        <v>310</v>
      </c>
      <c r="T18" s="2" t="s">
        <v>317</v>
      </c>
      <c r="U18" s="2" t="s">
        <v>298</v>
      </c>
      <c r="V18" s="2" t="s">
        <v>353</v>
      </c>
      <c r="W18" s="2" t="s">
        <v>26</v>
      </c>
      <c r="X18" s="2" t="s">
        <v>313</v>
      </c>
      <c r="Y18" s="2" t="s">
        <v>313</v>
      </c>
      <c r="Z18" s="2" t="s">
        <v>26</v>
      </c>
      <c r="AA18" s="2" t="s">
        <v>26</v>
      </c>
      <c r="AC18" s="2" t="s">
        <v>26</v>
      </c>
      <c r="AD18" s="4" t="s">
        <v>203</v>
      </c>
    </row>
    <row r="19" spans="1:30" x14ac:dyDescent="0.25">
      <c r="A19" s="6" t="s">
        <v>267</v>
      </c>
      <c r="B19" s="7" t="s">
        <v>122</v>
      </c>
      <c r="C19" s="7" t="s">
        <v>22</v>
      </c>
      <c r="D19" s="7" t="s">
        <v>207</v>
      </c>
      <c r="E19" s="3" t="s">
        <v>123</v>
      </c>
      <c r="F19" s="2" t="s">
        <v>209</v>
      </c>
      <c r="G19" s="2" t="s">
        <v>97</v>
      </c>
      <c r="H19" s="2" t="s">
        <v>26</v>
      </c>
      <c r="I19" s="2">
        <v>81</v>
      </c>
      <c r="J19" s="2">
        <v>81</v>
      </c>
      <c r="K19" s="2">
        <v>81</v>
      </c>
      <c r="L19" s="2">
        <v>0</v>
      </c>
      <c r="M19" s="2">
        <v>47</v>
      </c>
      <c r="N19" s="2">
        <f>81-47</f>
        <v>34</v>
      </c>
      <c r="O19" s="2" t="s">
        <v>26</v>
      </c>
      <c r="P19" s="4"/>
      <c r="Q19" s="2" t="s">
        <v>26</v>
      </c>
      <c r="R19" s="2" t="s">
        <v>26</v>
      </c>
      <c r="S19" s="2" t="s">
        <v>308</v>
      </c>
      <c r="T19" s="2" t="s">
        <v>311</v>
      </c>
      <c r="U19" s="2" t="s">
        <v>297</v>
      </c>
      <c r="V19" s="2" t="s">
        <v>352</v>
      </c>
      <c r="W19" s="2" t="s">
        <v>125</v>
      </c>
      <c r="X19" s="2" t="s">
        <v>292</v>
      </c>
      <c r="Y19" s="2" t="s">
        <v>292</v>
      </c>
      <c r="Z19" s="2" t="s">
        <v>126</v>
      </c>
      <c r="AA19" s="2" t="s">
        <v>18</v>
      </c>
      <c r="AB19" s="2" t="s">
        <v>212</v>
      </c>
      <c r="AC19" s="2" t="s">
        <v>124</v>
      </c>
      <c r="AD19" s="4" t="s">
        <v>202</v>
      </c>
    </row>
    <row r="20" spans="1:30" x14ac:dyDescent="0.25">
      <c r="A20" s="1" t="s">
        <v>268</v>
      </c>
      <c r="B20" s="2" t="s">
        <v>122</v>
      </c>
      <c r="C20" s="2" t="s">
        <v>127</v>
      </c>
      <c r="D20" s="2" t="s">
        <v>205</v>
      </c>
      <c r="E20" s="3" t="s">
        <v>128</v>
      </c>
      <c r="F20" s="2" t="s">
        <v>209</v>
      </c>
      <c r="G20" s="2" t="s">
        <v>97</v>
      </c>
      <c r="H20" s="2" t="s">
        <v>129</v>
      </c>
      <c r="I20" s="2">
        <v>590</v>
      </c>
      <c r="J20" s="2">
        <v>590</v>
      </c>
      <c r="K20" s="2">
        <v>590</v>
      </c>
      <c r="L20" s="2">
        <v>0</v>
      </c>
      <c r="M20" s="2">
        <v>367</v>
      </c>
      <c r="N20" s="2">
        <v>223</v>
      </c>
      <c r="P20" s="4" t="s">
        <v>131</v>
      </c>
      <c r="S20" s="2" t="s">
        <v>308</v>
      </c>
      <c r="T20" s="2" t="s">
        <v>311</v>
      </c>
      <c r="U20" s="2" t="s">
        <v>297</v>
      </c>
      <c r="V20" s="2" t="s">
        <v>352</v>
      </c>
      <c r="W20" s="4" t="s">
        <v>132</v>
      </c>
      <c r="X20" s="4" t="s">
        <v>318</v>
      </c>
      <c r="Y20" s="2" t="s">
        <v>347</v>
      </c>
      <c r="Z20" s="2" t="s">
        <v>287</v>
      </c>
      <c r="AA20" s="2" t="s">
        <v>288</v>
      </c>
      <c r="AB20" s="2" t="s">
        <v>221</v>
      </c>
      <c r="AD20" s="4" t="s">
        <v>202</v>
      </c>
    </row>
    <row r="21" spans="1:30" x14ac:dyDescent="0.25">
      <c r="A21" s="1" t="s">
        <v>269</v>
      </c>
      <c r="B21" s="2" t="s">
        <v>110</v>
      </c>
      <c r="C21" s="2" t="s">
        <v>133</v>
      </c>
      <c r="D21" s="2" t="s">
        <v>206</v>
      </c>
      <c r="E21" s="3" t="s">
        <v>134</v>
      </c>
      <c r="G21" s="2" t="s">
        <v>97</v>
      </c>
      <c r="H21" s="2" t="s">
        <v>26</v>
      </c>
      <c r="I21" s="2" t="s">
        <v>199</v>
      </c>
      <c r="J21" s="2">
        <v>2510</v>
      </c>
      <c r="K21" s="2">
        <f>1738+772</f>
        <v>2510</v>
      </c>
      <c r="L21" s="2">
        <v>0</v>
      </c>
      <c r="M21" s="2">
        <v>1738</v>
      </c>
      <c r="N21" s="2">
        <v>772</v>
      </c>
      <c r="O21" s="2" t="s">
        <v>26</v>
      </c>
      <c r="P21" s="2" t="s">
        <v>136</v>
      </c>
      <c r="Q21" s="2" t="s">
        <v>26</v>
      </c>
      <c r="R21" s="2" t="s">
        <v>26</v>
      </c>
      <c r="S21" s="2" t="s">
        <v>310</v>
      </c>
      <c r="T21" s="2" t="s">
        <v>319</v>
      </c>
      <c r="U21" s="2" t="s">
        <v>298</v>
      </c>
      <c r="V21" s="2" t="s">
        <v>353</v>
      </c>
      <c r="W21" s="2" t="s">
        <v>135</v>
      </c>
      <c r="X21" s="2" t="s">
        <v>320</v>
      </c>
      <c r="Y21" s="2" t="s">
        <v>320</v>
      </c>
      <c r="Z21" s="2" t="s">
        <v>138</v>
      </c>
      <c r="AA21" s="2" t="s">
        <v>137</v>
      </c>
      <c r="AB21" s="2" t="s">
        <v>215</v>
      </c>
      <c r="AC21" s="2" t="s">
        <v>200</v>
      </c>
      <c r="AD21" s="4" t="s">
        <v>202</v>
      </c>
    </row>
    <row r="22" spans="1:30" x14ac:dyDescent="0.25">
      <c r="A22" s="1" t="s">
        <v>281</v>
      </c>
      <c r="B22" s="2" t="s">
        <v>95</v>
      </c>
      <c r="C22" s="2" t="s">
        <v>217</v>
      </c>
      <c r="D22" s="3" t="s">
        <v>206</v>
      </c>
      <c r="E22" s="2">
        <v>2008</v>
      </c>
      <c r="F22" s="2" t="s">
        <v>209</v>
      </c>
      <c r="G22" s="2" t="s">
        <v>34</v>
      </c>
      <c r="H22" s="2" t="s">
        <v>218</v>
      </c>
      <c r="I22" s="2">
        <v>172</v>
      </c>
      <c r="J22" s="2">
        <v>172</v>
      </c>
      <c r="K22" s="2">
        <v>172</v>
      </c>
      <c r="L22" s="2">
        <v>0</v>
      </c>
      <c r="M22" s="2">
        <v>117</v>
      </c>
      <c r="N22" s="2">
        <f>172-117</f>
        <v>55</v>
      </c>
      <c r="O22" s="2" t="s">
        <v>26</v>
      </c>
      <c r="P22" s="2" t="s">
        <v>222</v>
      </c>
      <c r="Q22" s="2" t="s">
        <v>219</v>
      </c>
      <c r="S22" s="2" t="s">
        <v>308</v>
      </c>
      <c r="T22" s="2" t="s">
        <v>322</v>
      </c>
      <c r="U22" s="2" t="s">
        <v>298</v>
      </c>
      <c r="V22" s="2" t="s">
        <v>354</v>
      </c>
      <c r="X22" s="2" t="s">
        <v>321</v>
      </c>
      <c r="Y22" s="2" t="s">
        <v>347</v>
      </c>
      <c r="Z22" s="2" t="s">
        <v>220</v>
      </c>
      <c r="AA22" s="2" t="s">
        <v>220</v>
      </c>
      <c r="AB22" s="2" t="s">
        <v>221</v>
      </c>
      <c r="AD22" s="2" t="s">
        <v>202</v>
      </c>
    </row>
    <row r="23" spans="1:30" x14ac:dyDescent="0.25">
      <c r="A23" s="1" t="s">
        <v>270</v>
      </c>
      <c r="B23" s="2" t="s">
        <v>32</v>
      </c>
      <c r="C23" s="2" t="s">
        <v>22</v>
      </c>
      <c r="D23" s="2" t="s">
        <v>207</v>
      </c>
      <c r="E23" s="3" t="s">
        <v>139</v>
      </c>
      <c r="F23" s="2" t="s">
        <v>209</v>
      </c>
      <c r="G23" s="2" t="s">
        <v>97</v>
      </c>
      <c r="H23" s="2" t="s">
        <v>26</v>
      </c>
      <c r="I23" s="2">
        <f>183+249</f>
        <v>432</v>
      </c>
      <c r="J23" s="2">
        <v>432</v>
      </c>
      <c r="K23" s="2">
        <v>432</v>
      </c>
      <c r="L23" s="2">
        <v>0</v>
      </c>
      <c r="M23" s="2">
        <v>298</v>
      </c>
      <c r="N23" s="2">
        <f>432-298</f>
        <v>134</v>
      </c>
      <c r="O23" s="2" t="s">
        <v>26</v>
      </c>
      <c r="P23" s="2" t="s">
        <v>140</v>
      </c>
      <c r="Q23" s="2" t="s">
        <v>26</v>
      </c>
      <c r="R23" s="2" t="s">
        <v>26</v>
      </c>
      <c r="S23" s="2" t="s">
        <v>310</v>
      </c>
      <c r="T23" s="2" t="s">
        <v>309</v>
      </c>
      <c r="U23" s="2" t="s">
        <v>323</v>
      </c>
      <c r="V23" s="2" t="s">
        <v>351</v>
      </c>
      <c r="W23" s="2" t="s">
        <v>141</v>
      </c>
      <c r="X23" s="2" t="s">
        <v>321</v>
      </c>
      <c r="Y23" s="2" t="s">
        <v>347</v>
      </c>
      <c r="Z23" s="2" t="s">
        <v>138</v>
      </c>
      <c r="AA23" s="2" t="s">
        <v>53</v>
      </c>
      <c r="AB23" s="2" t="s">
        <v>215</v>
      </c>
      <c r="AC23" s="2" t="s">
        <v>142</v>
      </c>
      <c r="AD23" s="4" t="s">
        <v>202</v>
      </c>
    </row>
    <row r="24" spans="1:30" x14ac:dyDescent="0.25">
      <c r="A24" s="1" t="s">
        <v>271</v>
      </c>
      <c r="B24" s="2" t="s">
        <v>16</v>
      </c>
      <c r="C24" s="2" t="s">
        <v>22</v>
      </c>
      <c r="D24" s="2" t="s">
        <v>207</v>
      </c>
      <c r="E24" s="3" t="s">
        <v>143</v>
      </c>
      <c r="F24" s="2" t="s">
        <v>209</v>
      </c>
      <c r="G24" s="2" t="s">
        <v>97</v>
      </c>
      <c r="H24" s="2" t="s">
        <v>26</v>
      </c>
      <c r="I24" s="2">
        <v>12683</v>
      </c>
      <c r="J24" s="2">
        <v>12683</v>
      </c>
      <c r="K24" s="2">
        <v>12683</v>
      </c>
      <c r="L24" s="2">
        <v>0</v>
      </c>
      <c r="M24" s="2">
        <v>5733</v>
      </c>
      <c r="N24" s="2">
        <f>12683-5733</f>
        <v>6950</v>
      </c>
      <c r="O24" s="2" t="s">
        <v>26</v>
      </c>
      <c r="P24" s="2" t="s">
        <v>147</v>
      </c>
      <c r="Q24" s="2" t="s">
        <v>26</v>
      </c>
      <c r="R24" s="2" t="s">
        <v>26</v>
      </c>
      <c r="S24" s="2" t="s">
        <v>310</v>
      </c>
      <c r="T24" s="2" t="s">
        <v>311</v>
      </c>
      <c r="U24" s="2" t="s">
        <v>298</v>
      </c>
      <c r="V24" s="2" t="s">
        <v>353</v>
      </c>
      <c r="W24" s="2" t="s">
        <v>145</v>
      </c>
      <c r="X24" s="2" t="s">
        <v>324</v>
      </c>
      <c r="Y24" s="2" t="s">
        <v>347</v>
      </c>
      <c r="Z24" s="2" t="s">
        <v>144</v>
      </c>
      <c r="AA24" s="2" t="s">
        <v>146</v>
      </c>
      <c r="AB24" s="2" t="s">
        <v>215</v>
      </c>
      <c r="AC24" s="2" t="s">
        <v>142</v>
      </c>
      <c r="AD24" s="4" t="s">
        <v>202</v>
      </c>
    </row>
    <row r="25" spans="1:30" x14ac:dyDescent="0.25">
      <c r="A25" s="1" t="s">
        <v>272</v>
      </c>
      <c r="B25" s="2" t="s">
        <v>32</v>
      </c>
      <c r="C25" s="2" t="s">
        <v>33</v>
      </c>
      <c r="D25" s="2" t="s">
        <v>207</v>
      </c>
      <c r="E25" s="3" t="s">
        <v>148</v>
      </c>
      <c r="F25" s="2" t="s">
        <v>210</v>
      </c>
      <c r="G25" s="2" t="s">
        <v>34</v>
      </c>
      <c r="H25" s="2" t="s">
        <v>149</v>
      </c>
      <c r="I25" s="2">
        <v>180</v>
      </c>
      <c r="J25" s="2">
        <v>80</v>
      </c>
      <c r="K25" s="2">
        <v>72</v>
      </c>
      <c r="L25" s="2">
        <v>8</v>
      </c>
      <c r="M25" s="2">
        <v>62</v>
      </c>
      <c r="N25" s="2">
        <v>10</v>
      </c>
      <c r="O25" s="2" t="s">
        <v>150</v>
      </c>
      <c r="P25" s="2" t="s">
        <v>151</v>
      </c>
      <c r="Q25" s="2" t="s">
        <v>26</v>
      </c>
      <c r="R25" s="2" t="s">
        <v>26</v>
      </c>
      <c r="S25" s="2" t="s">
        <v>308</v>
      </c>
      <c r="T25" s="2" t="s">
        <v>313</v>
      </c>
      <c r="U25" s="2" t="s">
        <v>298</v>
      </c>
      <c r="V25" s="2" t="s">
        <v>354</v>
      </c>
      <c r="W25" s="2" t="s">
        <v>153</v>
      </c>
      <c r="X25" s="2" t="s">
        <v>325</v>
      </c>
      <c r="Y25" s="2" t="s">
        <v>348</v>
      </c>
      <c r="Z25" s="2" t="s">
        <v>152</v>
      </c>
      <c r="AA25" s="2" t="s">
        <v>130</v>
      </c>
      <c r="AB25" s="2" t="s">
        <v>215</v>
      </c>
      <c r="AC25" s="2" t="s">
        <v>26</v>
      </c>
      <c r="AD25" s="4" t="s">
        <v>203</v>
      </c>
    </row>
    <row r="26" spans="1:30" x14ac:dyDescent="0.25">
      <c r="A26" s="1" t="s">
        <v>273</v>
      </c>
      <c r="B26" s="2" t="s">
        <v>32</v>
      </c>
      <c r="C26" s="2" t="s">
        <v>111</v>
      </c>
      <c r="D26" s="2" t="s">
        <v>205</v>
      </c>
      <c r="E26" s="3" t="s">
        <v>154</v>
      </c>
      <c r="F26" s="2" t="s">
        <v>210</v>
      </c>
      <c r="G26" s="2" t="s">
        <v>97</v>
      </c>
      <c r="H26" s="2" t="s">
        <v>26</v>
      </c>
      <c r="I26" s="2">
        <v>5591</v>
      </c>
      <c r="J26" s="2">
        <v>719</v>
      </c>
      <c r="K26" s="2">
        <v>449</v>
      </c>
      <c r="L26" s="2">
        <f>719-449</f>
        <v>270</v>
      </c>
      <c r="M26" s="2" t="s">
        <v>26</v>
      </c>
      <c r="N26" s="2" t="s">
        <v>26</v>
      </c>
      <c r="O26" s="2" t="s">
        <v>155</v>
      </c>
      <c r="P26" s="2" t="s">
        <v>26</v>
      </c>
      <c r="Q26" s="2" t="s">
        <v>156</v>
      </c>
      <c r="R26" s="2" t="s">
        <v>26</v>
      </c>
      <c r="S26" s="2" t="s">
        <v>310</v>
      </c>
      <c r="T26" s="2" t="s">
        <v>326</v>
      </c>
      <c r="U26" s="2" t="s">
        <v>298</v>
      </c>
      <c r="V26" s="2" t="s">
        <v>353</v>
      </c>
      <c r="W26" s="2" t="s">
        <v>26</v>
      </c>
      <c r="X26" s="2" t="s">
        <v>313</v>
      </c>
      <c r="Y26" s="2" t="s">
        <v>313</v>
      </c>
      <c r="Z26" s="2" t="s">
        <v>26</v>
      </c>
      <c r="AA26" s="2" t="s">
        <v>26</v>
      </c>
      <c r="AC26" s="2" t="s">
        <v>26</v>
      </c>
      <c r="AD26" s="4" t="s">
        <v>203</v>
      </c>
    </row>
    <row r="27" spans="1:30" x14ac:dyDescent="0.25">
      <c r="A27" s="1" t="s">
        <v>274</v>
      </c>
      <c r="B27" s="2" t="s">
        <v>32</v>
      </c>
      <c r="C27" s="2" t="s">
        <v>22</v>
      </c>
      <c r="D27" s="2" t="s">
        <v>207</v>
      </c>
      <c r="E27" s="3" t="s">
        <v>157</v>
      </c>
      <c r="G27" s="2" t="s">
        <v>327</v>
      </c>
      <c r="I27" s="2">
        <f>473+397</f>
        <v>870</v>
      </c>
      <c r="J27" s="2">
        <f>366+229</f>
        <v>595</v>
      </c>
      <c r="K27" s="2">
        <f>333+152</f>
        <v>485</v>
      </c>
      <c r="L27" s="2">
        <f>595-485</f>
        <v>110</v>
      </c>
      <c r="M27" s="2">
        <f>296+113</f>
        <v>409</v>
      </c>
      <c r="N27" s="2">
        <f>485-409</f>
        <v>76</v>
      </c>
      <c r="O27" s="2" t="s">
        <v>161</v>
      </c>
      <c r="P27" s="2" t="s">
        <v>162</v>
      </c>
      <c r="Q27" s="2" t="s">
        <v>26</v>
      </c>
      <c r="R27" s="2" t="s">
        <v>26</v>
      </c>
      <c r="S27" s="2" t="s">
        <v>310</v>
      </c>
      <c r="T27" s="2" t="s">
        <v>328</v>
      </c>
      <c r="U27" s="2" t="s">
        <v>329</v>
      </c>
      <c r="V27" s="2" t="s">
        <v>351</v>
      </c>
      <c r="W27" s="2" t="s">
        <v>159</v>
      </c>
      <c r="X27" s="2" t="s">
        <v>330</v>
      </c>
      <c r="Y27" s="2" t="s">
        <v>347</v>
      </c>
      <c r="Z27" s="2" t="s">
        <v>158</v>
      </c>
      <c r="AA27" s="2" t="s">
        <v>146</v>
      </c>
      <c r="AB27" s="2" t="s">
        <v>215</v>
      </c>
      <c r="AC27" s="2" t="s">
        <v>160</v>
      </c>
      <c r="AD27" s="4" t="s">
        <v>203</v>
      </c>
    </row>
    <row r="28" spans="1:30" x14ac:dyDescent="0.25">
      <c r="A28" s="1" t="s">
        <v>275</v>
      </c>
      <c r="B28" s="2" t="s">
        <v>89</v>
      </c>
      <c r="C28" s="2" t="s">
        <v>111</v>
      </c>
      <c r="D28" s="2" t="s">
        <v>205</v>
      </c>
      <c r="E28" s="3" t="s">
        <v>163</v>
      </c>
      <c r="F28" s="2" t="s">
        <v>210</v>
      </c>
      <c r="G28" s="2" t="s">
        <v>97</v>
      </c>
      <c r="H28" s="2" t="s">
        <v>165</v>
      </c>
      <c r="I28" s="2">
        <v>166</v>
      </c>
      <c r="J28" s="2">
        <v>29</v>
      </c>
      <c r="K28" s="2">
        <v>29</v>
      </c>
      <c r="L28" s="2">
        <v>0</v>
      </c>
      <c r="M28" s="2">
        <v>29</v>
      </c>
      <c r="N28" s="2">
        <v>0</v>
      </c>
      <c r="O28" s="2" t="s">
        <v>26</v>
      </c>
      <c r="P28" s="2" t="s">
        <v>26</v>
      </c>
      <c r="Q28" s="2" t="s">
        <v>26</v>
      </c>
      <c r="R28" s="2" t="s">
        <v>26</v>
      </c>
      <c r="S28" s="2" t="s">
        <v>310</v>
      </c>
      <c r="T28" s="2" t="s">
        <v>331</v>
      </c>
      <c r="U28" s="2" t="s">
        <v>298</v>
      </c>
      <c r="V28" s="2" t="s">
        <v>353</v>
      </c>
      <c r="W28" s="2" t="s">
        <v>26</v>
      </c>
      <c r="X28" s="2" t="s">
        <v>325</v>
      </c>
      <c r="Y28" s="2" t="s">
        <v>348</v>
      </c>
      <c r="Z28" s="2" t="s">
        <v>166</v>
      </c>
      <c r="AA28" s="2" t="s">
        <v>130</v>
      </c>
      <c r="AB28" s="2" t="s">
        <v>215</v>
      </c>
      <c r="AC28" s="2" t="s">
        <v>164</v>
      </c>
      <c r="AD28" s="4" t="s">
        <v>203</v>
      </c>
    </row>
    <row r="29" spans="1:30" x14ac:dyDescent="0.25">
      <c r="A29" s="1" t="s">
        <v>276</v>
      </c>
      <c r="B29" s="2" t="s">
        <v>32</v>
      </c>
      <c r="C29" s="2" t="s">
        <v>167</v>
      </c>
      <c r="D29" s="2" t="s">
        <v>205</v>
      </c>
      <c r="E29" s="3" t="s">
        <v>168</v>
      </c>
      <c r="G29" s="2" t="s">
        <v>67</v>
      </c>
      <c r="H29" s="2" t="s">
        <v>26</v>
      </c>
      <c r="I29" s="2">
        <v>297</v>
      </c>
      <c r="J29" s="2">
        <v>297</v>
      </c>
      <c r="K29" s="2">
        <v>297</v>
      </c>
      <c r="L29" s="2">
        <v>0</v>
      </c>
      <c r="M29" s="2">
        <v>245</v>
      </c>
      <c r="N29" s="2">
        <v>52</v>
      </c>
      <c r="O29" s="2" t="s">
        <v>26</v>
      </c>
      <c r="P29" s="2" t="s">
        <v>169</v>
      </c>
      <c r="Q29" s="2" t="s">
        <v>26</v>
      </c>
      <c r="R29" s="2" t="s">
        <v>26</v>
      </c>
      <c r="S29" s="2" t="s">
        <v>310</v>
      </c>
      <c r="T29" s="2" t="s">
        <v>311</v>
      </c>
      <c r="U29" s="2" t="s">
        <v>329</v>
      </c>
      <c r="V29" s="2" t="s">
        <v>351</v>
      </c>
      <c r="W29" s="2" t="s">
        <v>171</v>
      </c>
      <c r="X29" s="2" t="s">
        <v>332</v>
      </c>
      <c r="Y29" s="2" t="s">
        <v>347</v>
      </c>
      <c r="Z29" s="2" t="s">
        <v>170</v>
      </c>
      <c r="AA29" s="2" t="s">
        <v>172</v>
      </c>
      <c r="AB29" s="2" t="s">
        <v>215</v>
      </c>
      <c r="AD29" s="4" t="s">
        <v>202</v>
      </c>
    </row>
    <row r="30" spans="1:30" x14ac:dyDescent="0.25">
      <c r="A30" s="1" t="s">
        <v>289</v>
      </c>
      <c r="B30" s="2" t="s">
        <v>290</v>
      </c>
      <c r="C30" s="2" t="s">
        <v>84</v>
      </c>
      <c r="D30" s="2" t="s">
        <v>206</v>
      </c>
      <c r="E30" s="3" t="s">
        <v>251</v>
      </c>
      <c r="F30" s="2" t="s">
        <v>210</v>
      </c>
      <c r="G30" s="2" t="s">
        <v>97</v>
      </c>
      <c r="I30" s="2">
        <v>4736</v>
      </c>
      <c r="J30" s="2">
        <v>846</v>
      </c>
      <c r="M30" s="2">
        <v>135</v>
      </c>
      <c r="N30" s="2">
        <f>846-135</f>
        <v>711</v>
      </c>
      <c r="S30" s="2" t="s">
        <v>310</v>
      </c>
      <c r="T30" s="2" t="s">
        <v>333</v>
      </c>
      <c r="U30" s="2" t="s">
        <v>298</v>
      </c>
      <c r="V30" s="2" t="s">
        <v>353</v>
      </c>
      <c r="X30" s="2" t="s">
        <v>333</v>
      </c>
      <c r="Y30" s="2" t="s">
        <v>313</v>
      </c>
    </row>
    <row r="31" spans="1:30" x14ac:dyDescent="0.25">
      <c r="A31" s="1" t="s">
        <v>277</v>
      </c>
      <c r="B31" s="2" t="s">
        <v>89</v>
      </c>
      <c r="C31" s="2" t="s">
        <v>117</v>
      </c>
      <c r="D31" s="2" t="s">
        <v>205</v>
      </c>
      <c r="E31" s="3">
        <v>2016</v>
      </c>
      <c r="F31" s="2" t="s">
        <v>210</v>
      </c>
      <c r="G31" s="2" t="s">
        <v>97</v>
      </c>
      <c r="I31" s="2">
        <v>595</v>
      </c>
      <c r="J31" s="2">
        <v>595</v>
      </c>
      <c r="K31" s="2">
        <v>595</v>
      </c>
      <c r="L31" s="2">
        <v>0</v>
      </c>
      <c r="M31" s="2">
        <v>562</v>
      </c>
      <c r="N31" s="2">
        <f>595-562</f>
        <v>33</v>
      </c>
      <c r="O31" s="2" t="s">
        <v>26</v>
      </c>
      <c r="P31" s="2" t="s">
        <v>176</v>
      </c>
      <c r="Q31" s="2" t="s">
        <v>26</v>
      </c>
      <c r="R31" s="2" t="s">
        <v>26</v>
      </c>
      <c r="S31" s="2" t="s">
        <v>310</v>
      </c>
      <c r="T31" s="2" t="s">
        <v>313</v>
      </c>
      <c r="U31" s="2" t="s">
        <v>298</v>
      </c>
      <c r="V31" s="2" t="s">
        <v>353</v>
      </c>
      <c r="W31" s="2" t="s">
        <v>174</v>
      </c>
      <c r="X31" s="2" t="s">
        <v>334</v>
      </c>
      <c r="Y31" s="2" t="s">
        <v>347</v>
      </c>
      <c r="Z31" s="2" t="s">
        <v>175</v>
      </c>
      <c r="AA31" s="2" t="s">
        <v>130</v>
      </c>
      <c r="AB31" s="2" t="s">
        <v>215</v>
      </c>
      <c r="AC31" s="2" t="s">
        <v>177</v>
      </c>
      <c r="AD31" s="4" t="s">
        <v>202</v>
      </c>
    </row>
    <row r="32" spans="1:30" x14ac:dyDescent="0.25">
      <c r="A32" s="1" t="s">
        <v>278</v>
      </c>
      <c r="B32" s="2" t="s">
        <v>89</v>
      </c>
      <c r="C32" s="2" t="s">
        <v>22</v>
      </c>
      <c r="D32" s="2" t="s">
        <v>207</v>
      </c>
      <c r="E32" s="3" t="s">
        <v>178</v>
      </c>
      <c r="F32" s="2" t="s">
        <v>209</v>
      </c>
      <c r="G32" s="2" t="s">
        <v>97</v>
      </c>
      <c r="H32" s="2" t="s">
        <v>180</v>
      </c>
      <c r="I32" s="2">
        <v>196</v>
      </c>
      <c r="J32" s="2">
        <v>196</v>
      </c>
      <c r="K32" s="2">
        <v>196</v>
      </c>
      <c r="L32" s="2">
        <v>0</v>
      </c>
      <c r="M32" s="2">
        <v>57</v>
      </c>
      <c r="N32" s="2">
        <f>196-57</f>
        <v>139</v>
      </c>
      <c r="O32" s="2" t="s">
        <v>26</v>
      </c>
      <c r="P32" s="2" t="s">
        <v>181</v>
      </c>
      <c r="Q32" s="2" t="s">
        <v>26</v>
      </c>
      <c r="R32" s="2" t="s">
        <v>26</v>
      </c>
      <c r="S32" s="2" t="s">
        <v>308</v>
      </c>
      <c r="T32" s="2" t="s">
        <v>335</v>
      </c>
      <c r="U32" s="2" t="s">
        <v>297</v>
      </c>
      <c r="V32" s="2" t="s">
        <v>352</v>
      </c>
      <c r="W32" s="2" t="s">
        <v>179</v>
      </c>
      <c r="X32" s="2" t="s">
        <v>295</v>
      </c>
      <c r="Y32" s="2" t="s">
        <v>295</v>
      </c>
      <c r="Z32" s="2" t="s">
        <v>19</v>
      </c>
      <c r="AA32" s="2" t="s">
        <v>31</v>
      </c>
      <c r="AB32" s="2" t="s">
        <v>216</v>
      </c>
      <c r="AC32" s="2" t="s">
        <v>173</v>
      </c>
      <c r="AD32" s="4" t="s">
        <v>202</v>
      </c>
    </row>
    <row r="33" spans="1:30" x14ac:dyDescent="0.25">
      <c r="A33" s="1" t="s">
        <v>284</v>
      </c>
      <c r="B33" s="2" t="s">
        <v>230</v>
      </c>
      <c r="C33" s="2" t="s">
        <v>92</v>
      </c>
      <c r="D33" s="2" t="s">
        <v>205</v>
      </c>
      <c r="E33" s="3" t="s">
        <v>244</v>
      </c>
      <c r="F33" s="2" t="s">
        <v>26</v>
      </c>
      <c r="G33" s="2" t="s">
        <v>97</v>
      </c>
      <c r="I33" s="2">
        <v>588</v>
      </c>
      <c r="J33" s="2">
        <v>94</v>
      </c>
      <c r="K33" s="2">
        <v>49</v>
      </c>
      <c r="L33" s="2">
        <v>45</v>
      </c>
      <c r="M33" s="2">
        <v>34</v>
      </c>
      <c r="N33" s="2">
        <v>15</v>
      </c>
      <c r="P33" s="2" t="s">
        <v>238</v>
      </c>
      <c r="S33" s="2" t="s">
        <v>308</v>
      </c>
      <c r="T33" s="2" t="s">
        <v>336</v>
      </c>
      <c r="U33" s="2" t="s">
        <v>298</v>
      </c>
      <c r="V33" s="2" t="s">
        <v>354</v>
      </c>
      <c r="X33" s="2" t="s">
        <v>337</v>
      </c>
      <c r="Y33" s="2" t="s">
        <v>348</v>
      </c>
      <c r="Z33" s="2" t="s">
        <v>237</v>
      </c>
      <c r="AA33" s="2" t="s">
        <v>130</v>
      </c>
      <c r="AC33" s="2" t="s">
        <v>239</v>
      </c>
    </row>
    <row r="34" spans="1:30" x14ac:dyDescent="0.25">
      <c r="A34" s="1" t="s">
        <v>283</v>
      </c>
      <c r="B34" s="2" t="s">
        <v>89</v>
      </c>
      <c r="C34" s="2" t="s">
        <v>92</v>
      </c>
      <c r="D34" s="3" t="s">
        <v>205</v>
      </c>
      <c r="E34" s="2" t="s">
        <v>223</v>
      </c>
      <c r="F34" s="2" t="s">
        <v>210</v>
      </c>
      <c r="G34" s="2" t="s">
        <v>67</v>
      </c>
      <c r="H34" s="2" t="s">
        <v>26</v>
      </c>
      <c r="I34" s="2">
        <v>719</v>
      </c>
      <c r="J34" s="2">
        <v>178</v>
      </c>
      <c r="K34" s="2">
        <v>149</v>
      </c>
      <c r="L34" s="2">
        <f>178-149</f>
        <v>29</v>
      </c>
      <c r="M34" s="2">
        <v>129</v>
      </c>
      <c r="N34" s="2">
        <v>20</v>
      </c>
      <c r="O34" s="2" t="s">
        <v>225</v>
      </c>
      <c r="P34" s="2" t="s">
        <v>224</v>
      </c>
      <c r="Q34" s="2" t="s">
        <v>227</v>
      </c>
      <c r="R34" s="2" t="s">
        <v>228</v>
      </c>
      <c r="S34" s="2" t="s">
        <v>308</v>
      </c>
      <c r="T34" s="2" t="s">
        <v>338</v>
      </c>
      <c r="U34" s="2" t="s">
        <v>298</v>
      </c>
      <c r="V34" s="2" t="s">
        <v>354</v>
      </c>
      <c r="W34" s="2" t="s">
        <v>26</v>
      </c>
      <c r="X34" s="2" t="s">
        <v>337</v>
      </c>
      <c r="Y34" s="2" t="s">
        <v>348</v>
      </c>
      <c r="Z34" s="2" t="s">
        <v>226</v>
      </c>
      <c r="AA34" s="2" t="s">
        <v>130</v>
      </c>
      <c r="AB34" s="2" t="s">
        <v>221</v>
      </c>
      <c r="AC34" s="4"/>
      <c r="AD34" s="2"/>
    </row>
    <row r="35" spans="1:30" x14ac:dyDescent="0.25">
      <c r="A35" s="1" t="s">
        <v>279</v>
      </c>
      <c r="B35" s="2" t="s">
        <v>32</v>
      </c>
      <c r="C35" s="2" t="s">
        <v>22</v>
      </c>
      <c r="D35" s="2" t="s">
        <v>207</v>
      </c>
      <c r="E35" s="3" t="s">
        <v>182</v>
      </c>
      <c r="F35" s="2" t="s">
        <v>210</v>
      </c>
      <c r="G35" s="2" t="s">
        <v>34</v>
      </c>
      <c r="I35" s="2">
        <f>38+51+19+12</f>
        <v>120</v>
      </c>
      <c r="J35" s="2">
        <f>38+19</f>
        <v>57</v>
      </c>
      <c r="K35" s="2">
        <f>57</f>
        <v>57</v>
      </c>
      <c r="L35" s="2">
        <f>0</f>
        <v>0</v>
      </c>
      <c r="M35" s="2">
        <f>34+9</f>
        <v>43</v>
      </c>
      <c r="N35" s="2">
        <f>4+10</f>
        <v>14</v>
      </c>
      <c r="O35" s="2" t="s">
        <v>26</v>
      </c>
      <c r="P35" s="2" t="s">
        <v>26</v>
      </c>
      <c r="Q35" s="2" t="s">
        <v>26</v>
      </c>
      <c r="R35" s="2" t="s">
        <v>26</v>
      </c>
      <c r="S35" s="2" t="s">
        <v>310</v>
      </c>
      <c r="T35" s="2" t="s">
        <v>339</v>
      </c>
      <c r="U35" s="2" t="s">
        <v>298</v>
      </c>
      <c r="V35" s="2" t="s">
        <v>353</v>
      </c>
      <c r="W35" s="2" t="s">
        <v>26</v>
      </c>
      <c r="X35" s="2" t="s">
        <v>313</v>
      </c>
      <c r="Y35" s="2" t="s">
        <v>313</v>
      </c>
      <c r="Z35" s="2" t="s">
        <v>26</v>
      </c>
      <c r="AA35" s="2" t="s">
        <v>26</v>
      </c>
      <c r="AC35" s="2" t="s">
        <v>26</v>
      </c>
      <c r="AD35" s="4" t="s">
        <v>202</v>
      </c>
    </row>
    <row r="36" spans="1:30" x14ac:dyDescent="0.25">
      <c r="A36" s="1" t="s">
        <v>285</v>
      </c>
      <c r="B36" s="2" t="s">
        <v>89</v>
      </c>
      <c r="C36" s="2" t="s">
        <v>240</v>
      </c>
      <c r="D36" s="2" t="s">
        <v>205</v>
      </c>
      <c r="E36" s="3">
        <v>2016</v>
      </c>
      <c r="F36" s="2" t="s">
        <v>210</v>
      </c>
      <c r="G36" s="2" t="s">
        <v>34</v>
      </c>
      <c r="H36" s="2" t="s">
        <v>26</v>
      </c>
      <c r="I36" s="2">
        <v>970</v>
      </c>
      <c r="J36" s="2">
        <v>38</v>
      </c>
      <c r="K36" s="2">
        <v>38</v>
      </c>
      <c r="L36" s="2">
        <v>0</v>
      </c>
      <c r="M36" s="2">
        <v>29</v>
      </c>
      <c r="N36" s="2">
        <v>9</v>
      </c>
      <c r="P36" s="2" t="s">
        <v>242</v>
      </c>
      <c r="S36" s="2" t="s">
        <v>310</v>
      </c>
      <c r="T36" s="2" t="s">
        <v>313</v>
      </c>
      <c r="U36" s="2" t="s">
        <v>298</v>
      </c>
      <c r="V36" s="2" t="s">
        <v>353</v>
      </c>
      <c r="X36" s="2" t="s">
        <v>337</v>
      </c>
      <c r="Y36" s="2" t="s">
        <v>348</v>
      </c>
      <c r="Z36" s="2" t="s">
        <v>241</v>
      </c>
      <c r="AA36" s="2" t="s">
        <v>130</v>
      </c>
    </row>
    <row r="37" spans="1:30" x14ac:dyDescent="0.25">
      <c r="A37" s="1" t="s">
        <v>183</v>
      </c>
      <c r="B37" s="2" t="s">
        <v>89</v>
      </c>
      <c r="C37" s="2" t="s">
        <v>84</v>
      </c>
      <c r="D37" s="2" t="s">
        <v>206</v>
      </c>
      <c r="E37" s="3" t="s">
        <v>184</v>
      </c>
      <c r="F37" s="2" t="s">
        <v>209</v>
      </c>
      <c r="G37" s="2" t="s">
        <v>34</v>
      </c>
      <c r="I37" s="2">
        <v>458</v>
      </c>
      <c r="J37" s="2">
        <v>146</v>
      </c>
      <c r="K37" s="2">
        <v>93</v>
      </c>
      <c r="L37" s="2">
        <f>146-93</f>
        <v>53</v>
      </c>
      <c r="M37" s="2">
        <v>41</v>
      </c>
      <c r="N37" s="2">
        <f>93-41</f>
        <v>52</v>
      </c>
      <c r="O37" s="2" t="s">
        <v>185</v>
      </c>
      <c r="P37" s="2" t="s">
        <v>187</v>
      </c>
      <c r="Q37" s="2" t="s">
        <v>26</v>
      </c>
      <c r="R37" s="2" t="s">
        <v>26</v>
      </c>
      <c r="S37" s="2" t="s">
        <v>308</v>
      </c>
      <c r="T37" s="2" t="s">
        <v>340</v>
      </c>
      <c r="U37" s="2" t="s">
        <v>329</v>
      </c>
      <c r="V37" s="2" t="s">
        <v>352</v>
      </c>
      <c r="W37" s="2" t="s">
        <v>186</v>
      </c>
      <c r="X37" s="2" t="s">
        <v>292</v>
      </c>
      <c r="Y37" s="2" t="s">
        <v>292</v>
      </c>
      <c r="Z37" s="2" t="s">
        <v>19</v>
      </c>
      <c r="AA37" s="2" t="s">
        <v>18</v>
      </c>
      <c r="AB37" s="2" t="s">
        <v>212</v>
      </c>
      <c r="AD37" s="4" t="s">
        <v>203</v>
      </c>
    </row>
    <row r="38" spans="1:30" x14ac:dyDescent="0.25">
      <c r="A38" s="1" t="s">
        <v>280</v>
      </c>
      <c r="B38" s="2" t="s">
        <v>89</v>
      </c>
      <c r="C38" s="2" t="s">
        <v>111</v>
      </c>
      <c r="D38" s="2" t="s">
        <v>205</v>
      </c>
      <c r="E38" s="3" t="s">
        <v>189</v>
      </c>
      <c r="F38" s="2" t="s">
        <v>210</v>
      </c>
      <c r="G38" s="2" t="s">
        <v>97</v>
      </c>
      <c r="I38" s="2">
        <v>544</v>
      </c>
      <c r="J38" s="2">
        <v>71</v>
      </c>
      <c r="K38" s="2">
        <v>53</v>
      </c>
      <c r="L38" s="2">
        <v>18</v>
      </c>
      <c r="M38" s="2">
        <v>45</v>
      </c>
      <c r="N38" s="2">
        <v>8</v>
      </c>
      <c r="O38" s="2" t="s">
        <v>190</v>
      </c>
      <c r="P38" s="2" t="s">
        <v>191</v>
      </c>
      <c r="Q38" s="2" t="s">
        <v>26</v>
      </c>
      <c r="R38" s="2" t="s">
        <v>26</v>
      </c>
      <c r="S38" s="2" t="s">
        <v>310</v>
      </c>
      <c r="T38" s="2" t="s">
        <v>341</v>
      </c>
      <c r="U38" s="2" t="s">
        <v>298</v>
      </c>
      <c r="V38" s="2" t="s">
        <v>353</v>
      </c>
      <c r="W38" s="2" t="s">
        <v>26</v>
      </c>
      <c r="X38" s="2" t="s">
        <v>337</v>
      </c>
      <c r="Y38" s="2" t="s">
        <v>348</v>
      </c>
      <c r="Z38" s="2" t="s">
        <v>188</v>
      </c>
      <c r="AA38" s="2" t="s">
        <v>130</v>
      </c>
      <c r="AB38" s="2" t="s">
        <v>215</v>
      </c>
      <c r="AD38" s="4" t="s">
        <v>203</v>
      </c>
    </row>
    <row r="39" spans="1:30" x14ac:dyDescent="0.25">
      <c r="A39" s="1" t="s">
        <v>282</v>
      </c>
      <c r="B39" s="2" t="s">
        <v>230</v>
      </c>
      <c r="C39" s="2" t="s">
        <v>127</v>
      </c>
      <c r="D39" s="2" t="s">
        <v>205</v>
      </c>
      <c r="E39" s="3" t="s">
        <v>229</v>
      </c>
      <c r="F39" s="2" t="s">
        <v>210</v>
      </c>
      <c r="G39" s="2" t="s">
        <v>67</v>
      </c>
      <c r="H39" s="2" t="s">
        <v>26</v>
      </c>
      <c r="I39" s="2">
        <v>1350</v>
      </c>
      <c r="J39" s="2">
        <v>875</v>
      </c>
      <c r="K39" s="2">
        <v>808</v>
      </c>
      <c r="L39" s="2">
        <f>875-808</f>
        <v>67</v>
      </c>
      <c r="M39" s="2">
        <v>768</v>
      </c>
      <c r="N39" s="2">
        <v>40</v>
      </c>
      <c r="O39" s="2" t="s">
        <v>236</v>
      </c>
      <c r="P39" s="2" t="s">
        <v>235</v>
      </c>
      <c r="Q39" s="2" t="s">
        <v>234</v>
      </c>
      <c r="S39" s="2" t="s">
        <v>310</v>
      </c>
      <c r="T39" s="2" t="s">
        <v>342</v>
      </c>
      <c r="U39" s="2" t="s">
        <v>298</v>
      </c>
      <c r="V39" s="2" t="s">
        <v>353</v>
      </c>
      <c r="X39" s="2" t="s">
        <v>343</v>
      </c>
      <c r="Y39" s="2" t="s">
        <v>347</v>
      </c>
      <c r="Z39" s="2" t="s">
        <v>231</v>
      </c>
      <c r="AA39" s="2" t="s">
        <v>232</v>
      </c>
      <c r="AB39" s="2" t="s">
        <v>221</v>
      </c>
      <c r="AC39" s="2" t="s">
        <v>233</v>
      </c>
    </row>
    <row r="40" spans="1:30" x14ac:dyDescent="0.25">
      <c r="A40" s="1" t="s">
        <v>192</v>
      </c>
      <c r="B40" s="2" t="s">
        <v>32</v>
      </c>
      <c r="C40" s="2" t="s">
        <v>22</v>
      </c>
      <c r="D40" s="2" t="s">
        <v>207</v>
      </c>
      <c r="E40" s="3" t="s">
        <v>193</v>
      </c>
      <c r="G40" s="2" t="s">
        <v>34</v>
      </c>
      <c r="I40" s="2">
        <v>2447</v>
      </c>
      <c r="J40" s="2">
        <f>393+287</f>
        <v>680</v>
      </c>
      <c r="K40" s="2">
        <f>221+160</f>
        <v>381</v>
      </c>
      <c r="L40" s="2">
        <f>680-381</f>
        <v>299</v>
      </c>
      <c r="M40" s="2">
        <f>154+107</f>
        <v>261</v>
      </c>
      <c r="N40" s="2">
        <f>299-261</f>
        <v>38</v>
      </c>
      <c r="O40" s="2" t="s">
        <v>195</v>
      </c>
      <c r="P40" s="2" t="s">
        <v>196</v>
      </c>
      <c r="Q40" s="2" t="s">
        <v>26</v>
      </c>
      <c r="R40" s="2" t="s">
        <v>26</v>
      </c>
      <c r="S40" s="2" t="s">
        <v>308</v>
      </c>
      <c r="T40" s="2" t="s">
        <v>344</v>
      </c>
      <c r="U40" s="2" t="s">
        <v>297</v>
      </c>
      <c r="V40" s="2" t="s">
        <v>352</v>
      </c>
      <c r="W40" s="2" t="s">
        <v>26</v>
      </c>
      <c r="X40" s="2" t="s">
        <v>345</v>
      </c>
      <c r="Y40" s="2" t="s">
        <v>347</v>
      </c>
      <c r="Z40" s="2" t="s">
        <v>197</v>
      </c>
      <c r="AB40" s="2" t="s">
        <v>215</v>
      </c>
      <c r="AC40" s="2" t="s">
        <v>194</v>
      </c>
      <c r="AD40" s="4" t="s">
        <v>203</v>
      </c>
    </row>
    <row r="41" spans="1:30" x14ac:dyDescent="0.25">
      <c r="A41" s="1"/>
    </row>
    <row r="44" spans="1:30" x14ac:dyDescent="0.25">
      <c r="A44"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zoomScale="79" workbookViewId="0">
      <pane xSplit="1" topLeftCell="B1" activePane="topRight" state="frozen"/>
      <selection pane="topRight" activeCell="E1" sqref="E1"/>
    </sheetView>
  </sheetViews>
  <sheetFormatPr defaultRowHeight="15" x14ac:dyDescent="0.25"/>
  <cols>
    <col min="1" max="1" width="28.28515625" style="2" bestFit="1" customWidth="1"/>
    <col min="2" max="3" width="18.7109375" style="2" customWidth="1"/>
    <col min="4" max="4" width="18.7109375" style="10" customWidth="1"/>
    <col min="5" max="5" width="20.42578125" style="2" bestFit="1" customWidth="1"/>
    <col min="6" max="6" width="15.85546875" style="9" bestFit="1" customWidth="1"/>
    <col min="7" max="7" width="14.140625" style="9" bestFit="1" customWidth="1"/>
    <col min="8" max="8" width="21.140625" style="2" bestFit="1" customWidth="1"/>
    <col min="9" max="9" width="20" style="2" bestFit="1" customWidth="1"/>
    <col min="10" max="10" width="25.140625" style="2" bestFit="1" customWidth="1"/>
    <col min="11" max="11" width="12.5703125" style="2" bestFit="1" customWidth="1"/>
    <col min="12" max="12" width="66" style="2" customWidth="1"/>
    <col min="13" max="13" width="31.7109375" style="2" customWidth="1"/>
    <col min="14" max="16384" width="9.140625" style="2"/>
  </cols>
  <sheetData>
    <row r="1" spans="1:13" s="8" customFormat="1" x14ac:dyDescent="0.25">
      <c r="A1" s="8" t="s">
        <v>0</v>
      </c>
      <c r="B1" s="8" t="s">
        <v>204</v>
      </c>
      <c r="C1" s="8" t="s">
        <v>208</v>
      </c>
      <c r="D1" s="14" t="s">
        <v>366</v>
      </c>
      <c r="E1" s="8" t="s">
        <v>7</v>
      </c>
      <c r="F1" s="15" t="s">
        <v>367</v>
      </c>
      <c r="G1" s="15" t="s">
        <v>368</v>
      </c>
      <c r="H1" s="8" t="s">
        <v>14</v>
      </c>
      <c r="I1" s="8" t="s">
        <v>5</v>
      </c>
      <c r="J1" s="8" t="s">
        <v>15</v>
      </c>
      <c r="K1" s="8" t="s">
        <v>13</v>
      </c>
      <c r="L1" s="8" t="s">
        <v>349</v>
      </c>
      <c r="M1" s="8" t="s">
        <v>350</v>
      </c>
    </row>
    <row r="2" spans="1:13" ht="17.25" x14ac:dyDescent="0.25">
      <c r="A2" s="1" t="s">
        <v>372</v>
      </c>
      <c r="B2" s="2" t="s">
        <v>207</v>
      </c>
      <c r="C2" s="2" t="s">
        <v>209</v>
      </c>
      <c r="D2" s="10" t="s">
        <v>355</v>
      </c>
      <c r="E2" s="2">
        <v>153</v>
      </c>
      <c r="F2" s="9">
        <f>153-24</f>
        <v>129</v>
      </c>
      <c r="G2" s="9">
        <v>153</v>
      </c>
      <c r="H2" s="2">
        <v>24</v>
      </c>
      <c r="I2" s="2">
        <v>52</v>
      </c>
      <c r="J2" s="2">
        <f>129-52</f>
        <v>77</v>
      </c>
      <c r="K2" s="2" t="s">
        <v>97</v>
      </c>
      <c r="L2" s="2" t="s">
        <v>292</v>
      </c>
      <c r="M2" s="2" t="s">
        <v>351</v>
      </c>
    </row>
    <row r="3" spans="1:13" ht="17.25" x14ac:dyDescent="0.25">
      <c r="A3" s="1" t="s">
        <v>373</v>
      </c>
      <c r="B3" s="2" t="s">
        <v>207</v>
      </c>
      <c r="C3" s="2" t="s">
        <v>210</v>
      </c>
      <c r="D3" s="10" t="s">
        <v>356</v>
      </c>
      <c r="E3" s="2">
        <v>159</v>
      </c>
      <c r="F3" s="9">
        <v>34</v>
      </c>
      <c r="G3" s="9">
        <v>59</v>
      </c>
      <c r="H3" s="2">
        <f>59-34</f>
        <v>25</v>
      </c>
      <c r="I3" s="2">
        <v>27</v>
      </c>
      <c r="J3" s="2">
        <f>34-27</f>
        <v>7</v>
      </c>
      <c r="K3" s="2" t="s">
        <v>34</v>
      </c>
      <c r="L3" s="2" t="s">
        <v>292</v>
      </c>
      <c r="M3" s="2" t="s">
        <v>352</v>
      </c>
    </row>
    <row r="4" spans="1:13" ht="17.25" x14ac:dyDescent="0.25">
      <c r="A4" s="1" t="s">
        <v>374</v>
      </c>
      <c r="B4" s="2" t="s">
        <v>207</v>
      </c>
      <c r="C4" s="2" t="s">
        <v>210</v>
      </c>
      <c r="D4" s="10" t="s">
        <v>358</v>
      </c>
      <c r="E4" s="2">
        <v>4365</v>
      </c>
      <c r="F4" s="9">
        <v>373</v>
      </c>
      <c r="G4" s="9">
        <v>823</v>
      </c>
      <c r="H4" s="2">
        <f>823-373</f>
        <v>450</v>
      </c>
      <c r="I4" s="2">
        <v>219</v>
      </c>
      <c r="J4" s="2">
        <f>373-219</f>
        <v>154</v>
      </c>
      <c r="K4" s="2" t="s">
        <v>34</v>
      </c>
      <c r="L4" s="2" t="s">
        <v>320</v>
      </c>
      <c r="M4" s="2" t="s">
        <v>351</v>
      </c>
    </row>
    <row r="5" spans="1:13" ht="17.25" x14ac:dyDescent="0.25">
      <c r="A5" s="1" t="s">
        <v>376</v>
      </c>
      <c r="B5" s="2" t="s">
        <v>205</v>
      </c>
      <c r="C5" s="2" t="s">
        <v>209</v>
      </c>
      <c r="D5" s="10" t="s">
        <v>355</v>
      </c>
      <c r="E5" s="2">
        <v>161</v>
      </c>
      <c r="F5" s="9">
        <v>10</v>
      </c>
      <c r="G5" s="9">
        <v>14</v>
      </c>
      <c r="H5" s="2">
        <v>4</v>
      </c>
      <c r="I5" s="2">
        <v>5</v>
      </c>
      <c r="J5" s="2">
        <v>5</v>
      </c>
      <c r="K5" s="2" t="s">
        <v>301</v>
      </c>
      <c r="L5" s="2" t="s">
        <v>313</v>
      </c>
      <c r="M5" s="2" t="s">
        <v>354</v>
      </c>
    </row>
    <row r="6" spans="1:13" ht="17.25" x14ac:dyDescent="0.25">
      <c r="A6" s="1" t="s">
        <v>377</v>
      </c>
      <c r="B6" s="2" t="s">
        <v>207</v>
      </c>
      <c r="C6" s="2" t="s">
        <v>209</v>
      </c>
      <c r="D6" s="10" t="s">
        <v>359</v>
      </c>
      <c r="E6" s="2">
        <v>1300</v>
      </c>
      <c r="F6" s="9">
        <v>176</v>
      </c>
      <c r="G6" s="9">
        <v>272</v>
      </c>
      <c r="H6" s="2">
        <f>272-136</f>
        <v>136</v>
      </c>
      <c r="I6" s="2">
        <v>111</v>
      </c>
      <c r="J6" s="2">
        <f>176-111</f>
        <v>65</v>
      </c>
      <c r="K6" s="2" t="s">
        <v>97</v>
      </c>
      <c r="L6" s="2" t="s">
        <v>292</v>
      </c>
      <c r="M6" s="2" t="s">
        <v>351</v>
      </c>
    </row>
    <row r="7" spans="1:13" ht="17.25" x14ac:dyDescent="0.25">
      <c r="A7" s="1" t="s">
        <v>378</v>
      </c>
      <c r="B7" s="2" t="s">
        <v>207</v>
      </c>
      <c r="C7" s="2" t="s">
        <v>210</v>
      </c>
      <c r="D7" s="10" t="s">
        <v>360</v>
      </c>
      <c r="E7" s="2">
        <v>436</v>
      </c>
      <c r="F7" s="9">
        <v>90</v>
      </c>
      <c r="G7" s="9">
        <v>121</v>
      </c>
      <c r="H7" s="2">
        <v>31</v>
      </c>
      <c r="I7" s="2">
        <v>85</v>
      </c>
      <c r="J7" s="2">
        <v>5</v>
      </c>
      <c r="K7" s="2" t="s">
        <v>34</v>
      </c>
      <c r="L7" s="2" t="s">
        <v>304</v>
      </c>
      <c r="M7" s="2" t="s">
        <v>351</v>
      </c>
    </row>
    <row r="8" spans="1:13" ht="17.25" x14ac:dyDescent="0.25">
      <c r="A8" s="1" t="s">
        <v>382</v>
      </c>
      <c r="B8" s="2" t="s">
        <v>207</v>
      </c>
      <c r="C8" s="2" t="s">
        <v>209</v>
      </c>
      <c r="D8" s="10" t="s">
        <v>357</v>
      </c>
      <c r="E8" s="2">
        <v>184</v>
      </c>
      <c r="F8" s="9">
        <v>49</v>
      </c>
      <c r="G8" s="9">
        <v>105</v>
      </c>
      <c r="H8" s="2">
        <f>105-49</f>
        <v>56</v>
      </c>
      <c r="I8" s="2">
        <v>15</v>
      </c>
      <c r="J8" s="2">
        <f>56-15</f>
        <v>41</v>
      </c>
      <c r="K8" s="2" t="s">
        <v>97</v>
      </c>
      <c r="L8" s="5" t="s">
        <v>313</v>
      </c>
      <c r="M8" s="2" t="s">
        <v>353</v>
      </c>
    </row>
    <row r="9" spans="1:13" ht="17.25" x14ac:dyDescent="0.25">
      <c r="A9" s="1" t="s">
        <v>383</v>
      </c>
      <c r="B9" s="2" t="s">
        <v>207</v>
      </c>
      <c r="C9" s="2" t="s">
        <v>209</v>
      </c>
      <c r="D9" s="10" t="s">
        <v>359</v>
      </c>
      <c r="E9" s="2">
        <v>321</v>
      </c>
      <c r="F9" s="9">
        <f>17+16+1+31+2+6</f>
        <v>73</v>
      </c>
      <c r="G9" s="9">
        <v>321</v>
      </c>
      <c r="H9" s="2">
        <f>321-73</f>
        <v>248</v>
      </c>
      <c r="I9" s="2">
        <v>44</v>
      </c>
      <c r="J9" s="2">
        <f>73-44</f>
        <v>29</v>
      </c>
      <c r="K9" s="2" t="s">
        <v>97</v>
      </c>
      <c r="L9" s="2" t="s">
        <v>347</v>
      </c>
      <c r="M9" s="2" t="s">
        <v>351</v>
      </c>
    </row>
    <row r="10" spans="1:13" ht="17.25" x14ac:dyDescent="0.25">
      <c r="A10" s="1" t="s">
        <v>384</v>
      </c>
      <c r="B10" s="2" t="s">
        <v>205</v>
      </c>
      <c r="C10" s="2" t="s">
        <v>210</v>
      </c>
      <c r="D10" s="10" t="s">
        <v>361</v>
      </c>
      <c r="E10" s="2">
        <v>36</v>
      </c>
      <c r="F10" s="9">
        <v>1</v>
      </c>
      <c r="G10" s="9">
        <v>6</v>
      </c>
      <c r="H10" s="2">
        <v>5</v>
      </c>
      <c r="I10" s="2">
        <v>1</v>
      </c>
      <c r="J10" s="2">
        <v>0</v>
      </c>
      <c r="K10" s="2" t="s">
        <v>97</v>
      </c>
      <c r="L10" s="2" t="s">
        <v>313</v>
      </c>
      <c r="M10" s="2" t="s">
        <v>353</v>
      </c>
    </row>
    <row r="11" spans="1:13" ht="17.25" x14ac:dyDescent="0.25">
      <c r="A11" s="1" t="s">
        <v>388</v>
      </c>
      <c r="B11" s="2" t="s">
        <v>205</v>
      </c>
      <c r="C11" s="2" t="s">
        <v>209</v>
      </c>
      <c r="D11" s="10" t="s">
        <v>359</v>
      </c>
      <c r="E11" s="2">
        <v>2293</v>
      </c>
      <c r="F11" s="9">
        <v>30</v>
      </c>
      <c r="G11" s="9">
        <v>2293</v>
      </c>
      <c r="H11" s="2">
        <f>2293-30</f>
        <v>2263</v>
      </c>
      <c r="I11" s="2" t="s">
        <v>26</v>
      </c>
      <c r="J11" s="2" t="s">
        <v>26</v>
      </c>
      <c r="K11" s="2" t="s">
        <v>67</v>
      </c>
      <c r="L11" s="2" t="s">
        <v>313</v>
      </c>
      <c r="M11" s="2" t="s">
        <v>353</v>
      </c>
    </row>
    <row r="12" spans="1:13" ht="17.25" x14ac:dyDescent="0.25">
      <c r="A12" s="1" t="s">
        <v>385</v>
      </c>
      <c r="B12" s="2" t="s">
        <v>207</v>
      </c>
      <c r="C12" s="2" t="s">
        <v>210</v>
      </c>
      <c r="D12" s="10" t="s">
        <v>358</v>
      </c>
      <c r="E12" s="2">
        <v>180</v>
      </c>
      <c r="F12" s="9">
        <v>72</v>
      </c>
      <c r="G12" s="9">
        <v>80</v>
      </c>
      <c r="H12" s="2">
        <v>8</v>
      </c>
      <c r="I12" s="2">
        <v>62</v>
      </c>
      <c r="J12" s="2">
        <v>10</v>
      </c>
      <c r="K12" s="2" t="s">
        <v>34</v>
      </c>
      <c r="L12" s="2" t="s">
        <v>348</v>
      </c>
      <c r="M12" s="2" t="s">
        <v>354</v>
      </c>
    </row>
    <row r="13" spans="1:13" ht="17.25" x14ac:dyDescent="0.25">
      <c r="A13" s="1" t="s">
        <v>386</v>
      </c>
      <c r="B13" s="2" t="s">
        <v>205</v>
      </c>
      <c r="C13" s="2" t="s">
        <v>210</v>
      </c>
      <c r="D13" s="10" t="s">
        <v>359</v>
      </c>
      <c r="E13" s="2">
        <v>5591</v>
      </c>
      <c r="F13" s="9">
        <v>449</v>
      </c>
      <c r="G13" s="9">
        <v>719</v>
      </c>
      <c r="H13" s="2">
        <f>719-449</f>
        <v>270</v>
      </c>
      <c r="I13" s="2" t="s">
        <v>26</v>
      </c>
      <c r="J13" s="2" t="s">
        <v>26</v>
      </c>
      <c r="K13" s="2" t="s">
        <v>97</v>
      </c>
      <c r="L13" s="2" t="s">
        <v>313</v>
      </c>
      <c r="M13" s="2" t="s">
        <v>353</v>
      </c>
    </row>
    <row r="14" spans="1:13" ht="17.25" x14ac:dyDescent="0.25">
      <c r="A14" s="1" t="s">
        <v>389</v>
      </c>
      <c r="B14" s="2" t="s">
        <v>205</v>
      </c>
      <c r="C14" s="2" t="s">
        <v>210</v>
      </c>
      <c r="D14" s="10" t="s">
        <v>360</v>
      </c>
      <c r="E14" s="2">
        <v>166</v>
      </c>
      <c r="F14" s="9">
        <v>29</v>
      </c>
      <c r="G14" s="9">
        <v>29</v>
      </c>
      <c r="H14" s="2">
        <v>0</v>
      </c>
      <c r="I14" s="2">
        <v>29</v>
      </c>
      <c r="J14" s="2">
        <v>0</v>
      </c>
      <c r="K14" s="2" t="s">
        <v>97</v>
      </c>
      <c r="L14" s="2" t="s">
        <v>348</v>
      </c>
      <c r="M14" s="2" t="s">
        <v>353</v>
      </c>
    </row>
    <row r="15" spans="1:13" ht="17.25" x14ac:dyDescent="0.25">
      <c r="A15" s="1" t="s">
        <v>392</v>
      </c>
      <c r="B15" s="3" t="s">
        <v>205</v>
      </c>
      <c r="C15" s="2" t="s">
        <v>210</v>
      </c>
      <c r="D15" s="10" t="s">
        <v>358</v>
      </c>
      <c r="E15" s="2">
        <v>719</v>
      </c>
      <c r="F15" s="9">
        <v>149</v>
      </c>
      <c r="G15" s="9">
        <v>178</v>
      </c>
      <c r="H15" s="2">
        <f>178-149</f>
        <v>29</v>
      </c>
      <c r="I15" s="2">
        <v>129</v>
      </c>
      <c r="J15" s="2">
        <v>20</v>
      </c>
      <c r="K15" s="2" t="s">
        <v>67</v>
      </c>
      <c r="L15" s="2" t="s">
        <v>348</v>
      </c>
      <c r="M15" s="2" t="s">
        <v>354</v>
      </c>
    </row>
    <row r="16" spans="1:13" ht="17.25" x14ac:dyDescent="0.25">
      <c r="A16" s="1" t="s">
        <v>393</v>
      </c>
      <c r="B16" s="2" t="s">
        <v>207</v>
      </c>
      <c r="C16" s="2" t="s">
        <v>210</v>
      </c>
      <c r="D16" s="10" t="s">
        <v>360</v>
      </c>
      <c r="E16" s="2">
        <f>38+51+19+12</f>
        <v>120</v>
      </c>
      <c r="F16" s="9">
        <f>57</f>
        <v>57</v>
      </c>
      <c r="G16" s="9">
        <f>38+19</f>
        <v>57</v>
      </c>
      <c r="H16" s="2">
        <f>0</f>
        <v>0</v>
      </c>
      <c r="I16" s="2">
        <f>34+9</f>
        <v>43</v>
      </c>
      <c r="J16" s="2">
        <f>4+10</f>
        <v>14</v>
      </c>
      <c r="K16" s="2" t="s">
        <v>34</v>
      </c>
      <c r="L16" s="2" t="s">
        <v>313</v>
      </c>
      <c r="M16" s="2" t="s">
        <v>353</v>
      </c>
    </row>
    <row r="17" spans="1:13" ht="17.25" x14ac:dyDescent="0.25">
      <c r="A17" s="1" t="s">
        <v>394</v>
      </c>
      <c r="B17" s="2" t="s">
        <v>205</v>
      </c>
      <c r="C17" s="2" t="s">
        <v>210</v>
      </c>
      <c r="D17" s="10" t="s">
        <v>362</v>
      </c>
      <c r="E17" s="2">
        <v>970</v>
      </c>
      <c r="F17" s="9">
        <v>38</v>
      </c>
      <c r="G17" s="9">
        <v>38</v>
      </c>
      <c r="H17" s="2">
        <v>0</v>
      </c>
      <c r="I17" s="2">
        <v>29</v>
      </c>
      <c r="J17" s="2">
        <v>9</v>
      </c>
      <c r="K17" s="2" t="s">
        <v>34</v>
      </c>
      <c r="L17" s="2" t="s">
        <v>348</v>
      </c>
      <c r="M17" s="2" t="s">
        <v>353</v>
      </c>
    </row>
    <row r="18" spans="1:13" ht="17.25" x14ac:dyDescent="0.25">
      <c r="A18" s="1" t="s">
        <v>395</v>
      </c>
      <c r="B18" s="2" t="s">
        <v>206</v>
      </c>
      <c r="C18" s="2" t="s">
        <v>209</v>
      </c>
      <c r="D18" s="10" t="s">
        <v>359</v>
      </c>
      <c r="E18" s="2">
        <v>458</v>
      </c>
      <c r="F18" s="9">
        <v>93</v>
      </c>
      <c r="G18" s="9">
        <v>146</v>
      </c>
      <c r="H18" s="2">
        <f>146-93</f>
        <v>53</v>
      </c>
      <c r="I18" s="2">
        <v>41</v>
      </c>
      <c r="J18" s="2">
        <f>93-41</f>
        <v>52</v>
      </c>
      <c r="K18" s="2" t="s">
        <v>34</v>
      </c>
      <c r="L18" s="2" t="s">
        <v>292</v>
      </c>
      <c r="M18" s="2" t="s">
        <v>352</v>
      </c>
    </row>
    <row r="19" spans="1:13" ht="17.25" x14ac:dyDescent="0.25">
      <c r="A19" s="1" t="s">
        <v>396</v>
      </c>
      <c r="B19" s="2" t="s">
        <v>205</v>
      </c>
      <c r="C19" s="2" t="s">
        <v>210</v>
      </c>
      <c r="D19" s="10" t="s">
        <v>356</v>
      </c>
      <c r="E19" s="2">
        <v>544</v>
      </c>
      <c r="F19" s="9">
        <v>53</v>
      </c>
      <c r="G19" s="9">
        <v>71</v>
      </c>
      <c r="H19" s="2">
        <v>18</v>
      </c>
      <c r="I19" s="2">
        <v>45</v>
      </c>
      <c r="J19" s="2">
        <v>8</v>
      </c>
      <c r="K19" s="2" t="s">
        <v>97</v>
      </c>
      <c r="L19" s="2" t="s">
        <v>348</v>
      </c>
      <c r="M19" s="2" t="s">
        <v>353</v>
      </c>
    </row>
    <row r="20" spans="1:13" ht="17.25" x14ac:dyDescent="0.25">
      <c r="A20" s="1" t="s">
        <v>397</v>
      </c>
      <c r="B20" s="2" t="s">
        <v>205</v>
      </c>
      <c r="C20" s="2" t="s">
        <v>210</v>
      </c>
      <c r="D20" s="10" t="s">
        <v>358</v>
      </c>
      <c r="E20" s="2">
        <v>1350</v>
      </c>
      <c r="F20" s="9">
        <v>808</v>
      </c>
      <c r="G20" s="9">
        <v>875</v>
      </c>
      <c r="H20" s="2">
        <f>875-808</f>
        <v>67</v>
      </c>
      <c r="I20" s="2">
        <v>768</v>
      </c>
      <c r="J20" s="2">
        <v>40</v>
      </c>
      <c r="K20" s="2" t="s">
        <v>67</v>
      </c>
      <c r="L20" s="2" t="s">
        <v>347</v>
      </c>
      <c r="M20" s="2" t="s">
        <v>353</v>
      </c>
    </row>
    <row r="23" spans="1:13" x14ac:dyDescent="0.25">
      <c r="B23" s="3"/>
    </row>
    <row r="24" spans="1:13" x14ac:dyDescent="0.25">
      <c r="B24" s="3"/>
    </row>
    <row r="25" spans="1:13" x14ac:dyDescent="0.25">
      <c r="B25" s="3"/>
    </row>
    <row r="26" spans="1:13" x14ac:dyDescent="0.25">
      <c r="B26" s="3"/>
    </row>
    <row r="27" spans="1:13" x14ac:dyDescent="0.25">
      <c r="B27" s="3"/>
    </row>
    <row r="28" spans="1:13" x14ac:dyDescent="0.25">
      <c r="B28" s="3"/>
    </row>
    <row r="29" spans="1:13" x14ac:dyDescent="0.25">
      <c r="B29" s="3"/>
    </row>
    <row r="30" spans="1:13" x14ac:dyDescent="0.25">
      <c r="B30" s="3"/>
    </row>
    <row r="31" spans="1:13" x14ac:dyDescent="0.25">
      <c r="B31" s="3"/>
    </row>
    <row r="32" spans="1:13" x14ac:dyDescent="0.25">
      <c r="B32" s="3"/>
    </row>
    <row r="33" spans="2:2" x14ac:dyDescent="0.25">
      <c r="B33" s="3"/>
    </row>
    <row r="34" spans="2:2" x14ac:dyDescent="0.25">
      <c r="B34" s="3"/>
    </row>
    <row r="35" spans="2:2" x14ac:dyDescent="0.25">
      <c r="B35" s="3"/>
    </row>
    <row r="36" spans="2:2" x14ac:dyDescent="0.25">
      <c r="B36" s="3"/>
    </row>
    <row r="37" spans="2:2" x14ac:dyDescent="0.25">
      <c r="B37"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6"/>
  <sheetViews>
    <sheetView zoomScale="73" workbookViewId="0">
      <pane xSplit="1" topLeftCell="B1" activePane="topRight" state="frozen"/>
      <selection pane="topRight" activeCell="I14" sqref="I14"/>
    </sheetView>
  </sheetViews>
  <sheetFormatPr defaultRowHeight="15" x14ac:dyDescent="0.25"/>
  <cols>
    <col min="1" max="1" width="28.28515625" style="2" bestFit="1" customWidth="1"/>
    <col min="2" max="3" width="18.7109375" style="2" customWidth="1"/>
    <col min="4" max="4" width="18.7109375" style="10" customWidth="1"/>
    <col min="5" max="5" width="20.42578125" style="2" bestFit="1" customWidth="1"/>
    <col min="6" max="6" width="14.140625" style="2" bestFit="1" customWidth="1"/>
    <col min="7" max="7" width="20" style="2" bestFit="1" customWidth="1"/>
    <col min="8" max="8" width="15.85546875" style="2" bestFit="1" customWidth="1"/>
    <col min="9" max="9" width="21.140625" style="2" bestFit="1" customWidth="1"/>
    <col min="10" max="10" width="28.85546875" style="2" customWidth="1"/>
    <col min="11" max="11" width="32.28515625" style="2" customWidth="1"/>
    <col min="12" max="12" width="40.7109375" style="2" customWidth="1"/>
    <col min="13" max="13" width="31.7109375" style="2" customWidth="1"/>
    <col min="14" max="16384" width="9.140625" style="2"/>
  </cols>
  <sheetData>
    <row r="1" spans="1:13" s="8" customFormat="1" x14ac:dyDescent="0.25">
      <c r="A1" s="8" t="s">
        <v>0</v>
      </c>
      <c r="B1" s="8" t="s">
        <v>204</v>
      </c>
      <c r="C1" s="8" t="s">
        <v>208</v>
      </c>
      <c r="D1" s="14" t="s">
        <v>371</v>
      </c>
      <c r="E1" s="8" t="s">
        <v>7</v>
      </c>
      <c r="F1" s="8" t="s">
        <v>6</v>
      </c>
      <c r="G1" s="8" t="s">
        <v>369</v>
      </c>
      <c r="H1" s="8" t="s">
        <v>367</v>
      </c>
      <c r="I1" s="8" t="s">
        <v>14</v>
      </c>
      <c r="J1" s="8" t="s">
        <v>15</v>
      </c>
      <c r="K1" s="8" t="s">
        <v>13</v>
      </c>
      <c r="L1" s="8" t="s">
        <v>349</v>
      </c>
      <c r="M1" s="8" t="s">
        <v>350</v>
      </c>
    </row>
    <row r="2" spans="1:13" ht="17.25" x14ac:dyDescent="0.25">
      <c r="A2" s="1" t="s">
        <v>372</v>
      </c>
      <c r="B2" s="2" t="s">
        <v>207</v>
      </c>
      <c r="C2" s="2" t="s">
        <v>209</v>
      </c>
      <c r="D2" s="10" t="s">
        <v>355</v>
      </c>
      <c r="E2" s="2">
        <v>153</v>
      </c>
      <c r="F2" s="2">
        <v>153</v>
      </c>
      <c r="G2" s="2">
        <v>52</v>
      </c>
      <c r="H2" s="2">
        <f>153-24</f>
        <v>129</v>
      </c>
      <c r="I2" s="2">
        <v>24</v>
      </c>
      <c r="J2" s="2">
        <f>129-52</f>
        <v>77</v>
      </c>
      <c r="K2" s="2" t="s">
        <v>97</v>
      </c>
      <c r="L2" s="2" t="s">
        <v>292</v>
      </c>
      <c r="M2" s="2" t="s">
        <v>351</v>
      </c>
    </row>
    <row r="3" spans="1:13" ht="17.25" x14ac:dyDescent="0.25">
      <c r="A3" s="1" t="s">
        <v>373</v>
      </c>
      <c r="B3" s="2" t="s">
        <v>207</v>
      </c>
      <c r="C3" s="2" t="s">
        <v>210</v>
      </c>
      <c r="D3" s="10" t="s">
        <v>356</v>
      </c>
      <c r="E3" s="2">
        <v>159</v>
      </c>
      <c r="F3" s="2">
        <v>59</v>
      </c>
      <c r="G3" s="2">
        <v>27</v>
      </c>
      <c r="H3" s="2">
        <v>34</v>
      </c>
      <c r="I3" s="2">
        <f>59-34</f>
        <v>25</v>
      </c>
      <c r="J3" s="2">
        <f>34-27</f>
        <v>7</v>
      </c>
      <c r="K3" s="2" t="s">
        <v>34</v>
      </c>
      <c r="L3" s="2" t="s">
        <v>292</v>
      </c>
      <c r="M3" s="2" t="s">
        <v>352</v>
      </c>
    </row>
    <row r="4" spans="1:13" ht="17.25" x14ac:dyDescent="0.25">
      <c r="A4" s="1" t="s">
        <v>374</v>
      </c>
      <c r="B4" s="2" t="s">
        <v>207</v>
      </c>
      <c r="C4" s="2" t="s">
        <v>210</v>
      </c>
      <c r="D4" s="10" t="s">
        <v>358</v>
      </c>
      <c r="E4" s="2">
        <v>4365</v>
      </c>
      <c r="F4" s="2">
        <v>823</v>
      </c>
      <c r="G4" s="2">
        <v>219</v>
      </c>
      <c r="H4" s="2">
        <v>373</v>
      </c>
      <c r="I4" s="2">
        <f>823-373</f>
        <v>450</v>
      </c>
      <c r="J4" s="2">
        <f>373-219</f>
        <v>154</v>
      </c>
      <c r="K4" s="2" t="s">
        <v>34</v>
      </c>
      <c r="L4" s="2" t="s">
        <v>320</v>
      </c>
      <c r="M4" s="2" t="s">
        <v>351</v>
      </c>
    </row>
    <row r="5" spans="1:13" ht="17.25" x14ac:dyDescent="0.25">
      <c r="A5" s="1" t="s">
        <v>375</v>
      </c>
      <c r="B5" s="2" t="s">
        <v>205</v>
      </c>
      <c r="C5" s="2" t="s">
        <v>26</v>
      </c>
      <c r="D5" s="10" t="s">
        <v>359</v>
      </c>
      <c r="E5" s="2">
        <v>3398</v>
      </c>
      <c r="F5" s="2">
        <v>849</v>
      </c>
      <c r="G5" s="2">
        <v>628</v>
      </c>
      <c r="H5" s="2">
        <v>663</v>
      </c>
      <c r="I5" s="2">
        <f>849-663</f>
        <v>186</v>
      </c>
      <c r="J5" s="2">
        <f>663-628</f>
        <v>35</v>
      </c>
      <c r="K5" s="2" t="s">
        <v>97</v>
      </c>
      <c r="L5" s="2" t="s">
        <v>320</v>
      </c>
      <c r="M5" s="2" t="s">
        <v>353</v>
      </c>
    </row>
    <row r="6" spans="1:13" ht="17.25" x14ac:dyDescent="0.25">
      <c r="A6" s="1" t="s">
        <v>376</v>
      </c>
      <c r="B6" s="2" t="s">
        <v>205</v>
      </c>
      <c r="C6" s="2" t="s">
        <v>209</v>
      </c>
      <c r="D6" s="10" t="s">
        <v>355</v>
      </c>
      <c r="E6" s="2">
        <v>161</v>
      </c>
      <c r="F6" s="2">
        <v>14</v>
      </c>
      <c r="G6" s="2">
        <v>5</v>
      </c>
      <c r="H6" s="2">
        <v>10</v>
      </c>
      <c r="I6" s="2">
        <v>4</v>
      </c>
      <c r="J6" s="2">
        <v>5</v>
      </c>
      <c r="K6" s="2" t="s">
        <v>301</v>
      </c>
      <c r="L6" s="2" t="s">
        <v>313</v>
      </c>
      <c r="M6" s="2" t="s">
        <v>354</v>
      </c>
    </row>
    <row r="7" spans="1:13" ht="17.25" x14ac:dyDescent="0.25">
      <c r="A7" s="1" t="s">
        <v>377</v>
      </c>
      <c r="B7" s="2" t="s">
        <v>207</v>
      </c>
      <c r="C7" s="2" t="s">
        <v>209</v>
      </c>
      <c r="D7" s="10" t="s">
        <v>359</v>
      </c>
      <c r="E7" s="2">
        <v>1300</v>
      </c>
      <c r="F7" s="2">
        <v>272</v>
      </c>
      <c r="G7" s="2">
        <v>111</v>
      </c>
      <c r="H7" s="2">
        <v>176</v>
      </c>
      <c r="I7" s="2">
        <f>272-136</f>
        <v>136</v>
      </c>
      <c r="J7" s="2">
        <f>176-111</f>
        <v>65</v>
      </c>
      <c r="K7" s="2" t="s">
        <v>97</v>
      </c>
      <c r="L7" s="2" t="s">
        <v>292</v>
      </c>
      <c r="M7" s="2" t="s">
        <v>351</v>
      </c>
    </row>
    <row r="8" spans="1:13" ht="17.25" x14ac:dyDescent="0.25">
      <c r="A8" s="1" t="s">
        <v>378</v>
      </c>
      <c r="B8" s="2" t="s">
        <v>207</v>
      </c>
      <c r="C8" s="2" t="s">
        <v>210</v>
      </c>
      <c r="D8" s="10" t="s">
        <v>360</v>
      </c>
      <c r="E8" s="2">
        <v>436</v>
      </c>
      <c r="F8" s="2">
        <v>121</v>
      </c>
      <c r="G8" s="2">
        <v>85</v>
      </c>
      <c r="H8" s="2">
        <v>90</v>
      </c>
      <c r="I8" s="2">
        <v>31</v>
      </c>
      <c r="J8" s="2">
        <v>5</v>
      </c>
      <c r="K8" s="2" t="s">
        <v>34</v>
      </c>
      <c r="L8" s="2" t="s">
        <v>304</v>
      </c>
      <c r="M8" s="2" t="s">
        <v>351</v>
      </c>
    </row>
    <row r="9" spans="1:13" ht="17.25" x14ac:dyDescent="0.25">
      <c r="A9" s="1" t="s">
        <v>399</v>
      </c>
      <c r="B9" s="2" t="s">
        <v>207</v>
      </c>
      <c r="C9" s="2" t="s">
        <v>209</v>
      </c>
      <c r="D9" s="10" t="s">
        <v>358</v>
      </c>
      <c r="E9" s="2">
        <v>3417</v>
      </c>
      <c r="F9" s="2">
        <v>3417</v>
      </c>
      <c r="G9" s="2">
        <v>2669</v>
      </c>
      <c r="H9" s="2">
        <v>3417</v>
      </c>
      <c r="I9" s="2">
        <v>0</v>
      </c>
      <c r="J9" s="2">
        <f>3417-2669</f>
        <v>748</v>
      </c>
      <c r="K9" s="2" t="s">
        <v>97</v>
      </c>
      <c r="L9" s="2" t="s">
        <v>320</v>
      </c>
      <c r="M9" s="2" t="s">
        <v>353</v>
      </c>
    </row>
    <row r="10" spans="1:13" ht="17.25" x14ac:dyDescent="0.25">
      <c r="A10" s="1" t="s">
        <v>400</v>
      </c>
      <c r="B10" s="2" t="s">
        <v>206</v>
      </c>
      <c r="C10" s="2" t="s">
        <v>26</v>
      </c>
      <c r="D10" s="10" t="s">
        <v>358</v>
      </c>
      <c r="E10" s="2">
        <v>128</v>
      </c>
      <c r="F10" s="2">
        <v>128</v>
      </c>
      <c r="G10" s="2">
        <v>96</v>
      </c>
      <c r="H10" s="2">
        <v>128</v>
      </c>
      <c r="I10" s="2">
        <v>0</v>
      </c>
      <c r="J10" s="2">
        <f>128-96</f>
        <v>32</v>
      </c>
      <c r="K10" s="2" t="s">
        <v>97</v>
      </c>
      <c r="L10" s="2" t="s">
        <v>293</v>
      </c>
      <c r="M10" s="2" t="s">
        <v>351</v>
      </c>
    </row>
    <row r="11" spans="1:13" ht="17.25" x14ac:dyDescent="0.25">
      <c r="A11" s="1" t="s">
        <v>379</v>
      </c>
      <c r="B11" s="2" t="s">
        <v>207</v>
      </c>
      <c r="C11" s="2" t="s">
        <v>26</v>
      </c>
      <c r="D11" s="10" t="s">
        <v>358</v>
      </c>
      <c r="E11" s="2">
        <v>243</v>
      </c>
      <c r="F11" s="2">
        <v>107</v>
      </c>
      <c r="G11" s="2">
        <v>41</v>
      </c>
      <c r="H11" s="2">
        <v>85</v>
      </c>
      <c r="I11" s="2">
        <f>107-85</f>
        <v>22</v>
      </c>
      <c r="J11" s="2">
        <f>85-41</f>
        <v>44</v>
      </c>
      <c r="K11" s="2" t="s">
        <v>34</v>
      </c>
      <c r="L11" s="2" t="s">
        <v>347</v>
      </c>
      <c r="M11" s="2" t="s">
        <v>352</v>
      </c>
    </row>
    <row r="12" spans="1:13" ht="17.25" x14ac:dyDescent="0.25">
      <c r="A12" s="1" t="s">
        <v>380</v>
      </c>
      <c r="B12" s="2" t="s">
        <v>206</v>
      </c>
      <c r="C12" s="2" t="s">
        <v>26</v>
      </c>
      <c r="D12" s="10" t="s">
        <v>360</v>
      </c>
      <c r="E12" s="2">
        <v>212</v>
      </c>
      <c r="F12" s="2">
        <v>79</v>
      </c>
      <c r="G12" s="2">
        <v>33</v>
      </c>
      <c r="H12" s="2">
        <v>33</v>
      </c>
      <c r="I12" s="2">
        <f>79-33</f>
        <v>46</v>
      </c>
      <c r="J12" s="2">
        <v>0</v>
      </c>
      <c r="K12" s="2" t="s">
        <v>34</v>
      </c>
      <c r="L12" s="5" t="s">
        <v>293</v>
      </c>
      <c r="M12" s="2" t="s">
        <v>352</v>
      </c>
    </row>
    <row r="13" spans="1:13" ht="17.25" x14ac:dyDescent="0.25">
      <c r="A13" s="1" t="s">
        <v>382</v>
      </c>
      <c r="B13" s="2" t="s">
        <v>207</v>
      </c>
      <c r="C13" s="2" t="s">
        <v>209</v>
      </c>
      <c r="D13" s="10" t="s">
        <v>357</v>
      </c>
      <c r="E13" s="2">
        <v>184</v>
      </c>
      <c r="F13" s="2">
        <v>105</v>
      </c>
      <c r="G13" s="2">
        <v>15</v>
      </c>
      <c r="H13" s="2">
        <v>49</v>
      </c>
      <c r="I13" s="2">
        <f>105-49</f>
        <v>56</v>
      </c>
      <c r="J13" s="2">
        <f>56-15</f>
        <v>41</v>
      </c>
      <c r="K13" s="2" t="s">
        <v>97</v>
      </c>
      <c r="L13" s="5" t="s">
        <v>313</v>
      </c>
      <c r="M13" s="2" t="s">
        <v>353</v>
      </c>
    </row>
    <row r="14" spans="1:13" ht="17.25" x14ac:dyDescent="0.25">
      <c r="A14" s="1" t="s">
        <v>383</v>
      </c>
      <c r="B14" s="2" t="s">
        <v>207</v>
      </c>
      <c r="C14" s="2" t="s">
        <v>209</v>
      </c>
      <c r="D14" s="10" t="s">
        <v>359</v>
      </c>
      <c r="E14" s="2">
        <v>321</v>
      </c>
      <c r="F14" s="2">
        <v>321</v>
      </c>
      <c r="G14" s="2">
        <v>44</v>
      </c>
      <c r="H14" s="2">
        <f>17+16+1+31+2+6</f>
        <v>73</v>
      </c>
      <c r="I14" s="2">
        <f>321-73</f>
        <v>248</v>
      </c>
      <c r="J14" s="2">
        <f>73-44</f>
        <v>29</v>
      </c>
      <c r="K14" s="2" t="s">
        <v>97</v>
      </c>
      <c r="L14" s="2" t="s">
        <v>347</v>
      </c>
      <c r="M14" s="2" t="s">
        <v>351</v>
      </c>
    </row>
    <row r="15" spans="1:13" ht="17.25" x14ac:dyDescent="0.25">
      <c r="A15" s="1" t="s">
        <v>401</v>
      </c>
      <c r="B15" s="2" t="s">
        <v>207</v>
      </c>
      <c r="C15" s="2" t="s">
        <v>209</v>
      </c>
      <c r="D15" s="10" t="s">
        <v>358</v>
      </c>
      <c r="E15" s="2">
        <v>598</v>
      </c>
      <c r="F15" s="2">
        <v>598</v>
      </c>
      <c r="G15" s="2">
        <f>598-122</f>
        <v>476</v>
      </c>
      <c r="H15" s="2">
        <v>598</v>
      </c>
      <c r="I15" s="2">
        <v>0</v>
      </c>
      <c r="J15" s="2">
        <v>122</v>
      </c>
      <c r="K15" s="2" t="s">
        <v>97</v>
      </c>
      <c r="L15" s="2" t="s">
        <v>304</v>
      </c>
      <c r="M15" s="2" t="s">
        <v>353</v>
      </c>
    </row>
    <row r="16" spans="1:13" ht="17.25" x14ac:dyDescent="0.25">
      <c r="A16" s="1" t="s">
        <v>384</v>
      </c>
      <c r="B16" s="2" t="s">
        <v>205</v>
      </c>
      <c r="C16" s="2" t="s">
        <v>210</v>
      </c>
      <c r="D16" s="10" t="s">
        <v>361</v>
      </c>
      <c r="E16" s="2">
        <v>36</v>
      </c>
      <c r="F16" s="2">
        <v>6</v>
      </c>
      <c r="G16" s="2">
        <v>1</v>
      </c>
      <c r="H16" s="2">
        <v>1</v>
      </c>
      <c r="I16" s="2">
        <v>5</v>
      </c>
      <c r="J16" s="2">
        <v>0</v>
      </c>
      <c r="K16" s="2" t="s">
        <v>97</v>
      </c>
      <c r="L16" s="2" t="s">
        <v>313</v>
      </c>
      <c r="M16" s="2" t="s">
        <v>353</v>
      </c>
    </row>
    <row r="17" spans="1:13" ht="17.25" x14ac:dyDescent="0.25">
      <c r="A17" s="6" t="s">
        <v>402</v>
      </c>
      <c r="B17" s="7" t="s">
        <v>207</v>
      </c>
      <c r="C17" s="2" t="s">
        <v>209</v>
      </c>
      <c r="D17" s="10" t="s">
        <v>363</v>
      </c>
      <c r="E17" s="2">
        <v>81</v>
      </c>
      <c r="F17" s="2">
        <v>81</v>
      </c>
      <c r="G17" s="2">
        <v>47</v>
      </c>
      <c r="H17" s="2">
        <v>81</v>
      </c>
      <c r="I17" s="2">
        <v>0</v>
      </c>
      <c r="J17" s="2">
        <f>81-47</f>
        <v>34</v>
      </c>
      <c r="K17" s="2" t="s">
        <v>97</v>
      </c>
      <c r="L17" s="2" t="s">
        <v>292</v>
      </c>
      <c r="M17" s="2" t="s">
        <v>352</v>
      </c>
    </row>
    <row r="18" spans="1:13" ht="17.25" x14ac:dyDescent="0.25">
      <c r="A18" s="1" t="s">
        <v>403</v>
      </c>
      <c r="B18" s="2" t="s">
        <v>205</v>
      </c>
      <c r="C18" s="2" t="s">
        <v>209</v>
      </c>
      <c r="D18" s="10" t="s">
        <v>364</v>
      </c>
      <c r="E18" s="2">
        <v>590</v>
      </c>
      <c r="F18" s="2">
        <v>590</v>
      </c>
      <c r="G18" s="2">
        <v>367</v>
      </c>
      <c r="H18" s="2">
        <v>590</v>
      </c>
      <c r="I18" s="2">
        <v>0</v>
      </c>
      <c r="J18" s="2">
        <v>223</v>
      </c>
      <c r="K18" s="2" t="s">
        <v>97</v>
      </c>
      <c r="L18" s="2" t="s">
        <v>347</v>
      </c>
      <c r="M18" s="2" t="s">
        <v>352</v>
      </c>
    </row>
    <row r="19" spans="1:13" ht="17.25" x14ac:dyDescent="0.25">
      <c r="A19" s="1" t="s">
        <v>404</v>
      </c>
      <c r="B19" s="2" t="s">
        <v>206</v>
      </c>
      <c r="C19" s="2" t="s">
        <v>26</v>
      </c>
      <c r="D19" s="10" t="s">
        <v>355</v>
      </c>
      <c r="E19" s="2" t="s">
        <v>199</v>
      </c>
      <c r="F19" s="2">
        <v>2510</v>
      </c>
      <c r="G19" s="2">
        <v>1738</v>
      </c>
      <c r="H19" s="2">
        <f>1738+772</f>
        <v>2510</v>
      </c>
      <c r="I19" s="2">
        <v>0</v>
      </c>
      <c r="J19" s="2">
        <v>772</v>
      </c>
      <c r="K19" s="2" t="s">
        <v>97</v>
      </c>
      <c r="L19" s="2" t="s">
        <v>320</v>
      </c>
      <c r="M19" s="2" t="s">
        <v>353</v>
      </c>
    </row>
    <row r="20" spans="1:13" ht="17.25" x14ac:dyDescent="0.25">
      <c r="A20" s="1" t="s">
        <v>405</v>
      </c>
      <c r="B20" s="3" t="s">
        <v>206</v>
      </c>
      <c r="C20" s="2" t="s">
        <v>209</v>
      </c>
      <c r="D20" s="10" t="s">
        <v>358</v>
      </c>
      <c r="E20" s="2">
        <v>172</v>
      </c>
      <c r="F20" s="2">
        <v>172</v>
      </c>
      <c r="G20" s="2">
        <v>117</v>
      </c>
      <c r="H20" s="2">
        <v>172</v>
      </c>
      <c r="I20" s="2">
        <v>0</v>
      </c>
      <c r="J20" s="2">
        <f>172-117</f>
        <v>55</v>
      </c>
      <c r="K20" s="2" t="s">
        <v>34</v>
      </c>
      <c r="L20" s="2" t="s">
        <v>347</v>
      </c>
      <c r="M20" s="2" t="s">
        <v>354</v>
      </c>
    </row>
    <row r="21" spans="1:13" ht="17.25" x14ac:dyDescent="0.25">
      <c r="A21" s="1" t="s">
        <v>406</v>
      </c>
      <c r="B21" s="2" t="s">
        <v>207</v>
      </c>
      <c r="C21" s="2" t="s">
        <v>209</v>
      </c>
      <c r="D21" s="10" t="s">
        <v>356</v>
      </c>
      <c r="E21" s="2">
        <f>183+249</f>
        <v>432</v>
      </c>
      <c r="F21" s="2">
        <v>432</v>
      </c>
      <c r="G21" s="2">
        <v>298</v>
      </c>
      <c r="H21" s="2">
        <v>432</v>
      </c>
      <c r="I21" s="2">
        <v>0</v>
      </c>
      <c r="J21" s="2">
        <f>432-298</f>
        <v>134</v>
      </c>
      <c r="K21" s="2" t="s">
        <v>97</v>
      </c>
      <c r="L21" s="2" t="s">
        <v>347</v>
      </c>
      <c r="M21" s="2" t="s">
        <v>351</v>
      </c>
    </row>
    <row r="22" spans="1:13" ht="17.25" x14ac:dyDescent="0.25">
      <c r="A22" s="1" t="s">
        <v>407</v>
      </c>
      <c r="B22" s="2" t="s">
        <v>207</v>
      </c>
      <c r="C22" s="2" t="s">
        <v>209</v>
      </c>
      <c r="D22" s="10" t="s">
        <v>359</v>
      </c>
      <c r="E22" s="2">
        <v>12683</v>
      </c>
      <c r="F22" s="2">
        <v>12683</v>
      </c>
      <c r="G22" s="2">
        <v>5733</v>
      </c>
      <c r="H22" s="2">
        <v>12683</v>
      </c>
      <c r="I22" s="2">
        <v>0</v>
      </c>
      <c r="J22" s="2">
        <f>12683-5733</f>
        <v>6950</v>
      </c>
      <c r="K22" s="2" t="s">
        <v>97</v>
      </c>
      <c r="L22" s="2" t="s">
        <v>347</v>
      </c>
      <c r="M22" s="2" t="s">
        <v>353</v>
      </c>
    </row>
    <row r="23" spans="1:13" ht="17.25" x14ac:dyDescent="0.25">
      <c r="A23" s="1" t="s">
        <v>385</v>
      </c>
      <c r="B23" s="2" t="s">
        <v>207</v>
      </c>
      <c r="C23" s="2" t="s">
        <v>210</v>
      </c>
      <c r="D23" s="10" t="s">
        <v>358</v>
      </c>
      <c r="E23" s="2">
        <v>180</v>
      </c>
      <c r="F23" s="2">
        <v>80</v>
      </c>
      <c r="G23" s="2">
        <v>62</v>
      </c>
      <c r="H23" s="2">
        <v>72</v>
      </c>
      <c r="I23" s="2">
        <v>8</v>
      </c>
      <c r="J23" s="2">
        <v>10</v>
      </c>
      <c r="K23" s="2" t="s">
        <v>34</v>
      </c>
      <c r="L23" s="2" t="s">
        <v>348</v>
      </c>
      <c r="M23" s="2" t="s">
        <v>354</v>
      </c>
    </row>
    <row r="24" spans="1:13" ht="17.25" x14ac:dyDescent="0.25">
      <c r="A24" s="1" t="s">
        <v>387</v>
      </c>
      <c r="B24" s="2" t="s">
        <v>207</v>
      </c>
      <c r="C24" s="2" t="s">
        <v>26</v>
      </c>
      <c r="D24" s="10" t="s">
        <v>359</v>
      </c>
      <c r="E24" s="2">
        <f>473+397</f>
        <v>870</v>
      </c>
      <c r="F24" s="2">
        <f>366+229</f>
        <v>595</v>
      </c>
      <c r="G24" s="2">
        <f>296+113</f>
        <v>409</v>
      </c>
      <c r="H24" s="2">
        <f>333+152</f>
        <v>485</v>
      </c>
      <c r="I24" s="2">
        <f>595-485</f>
        <v>110</v>
      </c>
      <c r="J24" s="2">
        <f>485-409</f>
        <v>76</v>
      </c>
      <c r="K24" s="2" t="s">
        <v>97</v>
      </c>
      <c r="L24" s="2" t="s">
        <v>347</v>
      </c>
      <c r="M24" s="2" t="s">
        <v>351</v>
      </c>
    </row>
    <row r="25" spans="1:13" ht="17.25" x14ac:dyDescent="0.25">
      <c r="A25" s="1" t="s">
        <v>389</v>
      </c>
      <c r="B25" s="2" t="s">
        <v>205</v>
      </c>
      <c r="C25" s="2" t="s">
        <v>210</v>
      </c>
      <c r="D25" s="10" t="s">
        <v>360</v>
      </c>
      <c r="E25" s="2">
        <v>166</v>
      </c>
      <c r="F25" s="2">
        <v>29</v>
      </c>
      <c r="G25" s="2">
        <v>29</v>
      </c>
      <c r="H25" s="2">
        <v>29</v>
      </c>
      <c r="I25" s="2">
        <v>0</v>
      </c>
      <c r="J25" s="2">
        <v>0</v>
      </c>
      <c r="K25" s="2" t="s">
        <v>97</v>
      </c>
      <c r="L25" s="2" t="s">
        <v>348</v>
      </c>
      <c r="M25" s="2" t="s">
        <v>353</v>
      </c>
    </row>
    <row r="26" spans="1:13" ht="17.25" x14ac:dyDescent="0.25">
      <c r="A26" s="1" t="s">
        <v>408</v>
      </c>
      <c r="B26" s="2" t="s">
        <v>205</v>
      </c>
      <c r="C26" s="2" t="s">
        <v>26</v>
      </c>
      <c r="D26" s="10" t="s">
        <v>359</v>
      </c>
      <c r="E26" s="2">
        <v>297</v>
      </c>
      <c r="F26" s="2">
        <v>297</v>
      </c>
      <c r="G26" s="2">
        <v>245</v>
      </c>
      <c r="H26" s="2">
        <v>297</v>
      </c>
      <c r="I26" s="2">
        <v>0</v>
      </c>
      <c r="J26" s="2">
        <v>52</v>
      </c>
      <c r="K26" s="2" t="s">
        <v>67</v>
      </c>
      <c r="L26" s="2" t="s">
        <v>347</v>
      </c>
      <c r="M26" s="2" t="s">
        <v>351</v>
      </c>
    </row>
    <row r="27" spans="1:13" ht="17.25" x14ac:dyDescent="0.25">
      <c r="A27" s="1" t="s">
        <v>409</v>
      </c>
      <c r="B27" s="2" t="s">
        <v>205</v>
      </c>
      <c r="C27" s="2" t="s">
        <v>210</v>
      </c>
      <c r="D27" s="10" t="s">
        <v>358</v>
      </c>
      <c r="E27" s="2">
        <v>595</v>
      </c>
      <c r="F27" s="2">
        <v>595</v>
      </c>
      <c r="G27" s="2">
        <v>562</v>
      </c>
      <c r="H27" s="2">
        <v>595</v>
      </c>
      <c r="I27" s="2">
        <v>0</v>
      </c>
      <c r="J27" s="2">
        <f>595-562</f>
        <v>33</v>
      </c>
      <c r="K27" s="2" t="s">
        <v>97</v>
      </c>
      <c r="L27" s="2" t="s">
        <v>347</v>
      </c>
      <c r="M27" s="2" t="s">
        <v>353</v>
      </c>
    </row>
    <row r="28" spans="1:13" ht="17.25" x14ac:dyDescent="0.25">
      <c r="A28" s="1" t="s">
        <v>410</v>
      </c>
      <c r="B28" s="2" t="s">
        <v>207</v>
      </c>
      <c r="C28" s="2" t="s">
        <v>209</v>
      </c>
      <c r="D28" s="10" t="s">
        <v>358</v>
      </c>
      <c r="E28" s="2">
        <v>196</v>
      </c>
      <c r="F28" s="2">
        <v>196</v>
      </c>
      <c r="G28" s="2">
        <v>57</v>
      </c>
      <c r="H28" s="2">
        <v>196</v>
      </c>
      <c r="I28" s="2">
        <v>0</v>
      </c>
      <c r="J28" s="2">
        <f>196-57</f>
        <v>139</v>
      </c>
      <c r="K28" s="2" t="s">
        <v>97</v>
      </c>
      <c r="L28" s="2" t="s">
        <v>320</v>
      </c>
      <c r="M28" s="2" t="s">
        <v>352</v>
      </c>
    </row>
    <row r="29" spans="1:13" ht="17.25" x14ac:dyDescent="0.25">
      <c r="A29" s="1" t="s">
        <v>391</v>
      </c>
      <c r="B29" s="2" t="s">
        <v>205</v>
      </c>
      <c r="C29" s="2" t="s">
        <v>26</v>
      </c>
      <c r="D29" s="10" t="s">
        <v>358</v>
      </c>
      <c r="E29" s="2">
        <v>588</v>
      </c>
      <c r="F29" s="2">
        <v>94</v>
      </c>
      <c r="G29" s="2">
        <v>34</v>
      </c>
      <c r="H29" s="2">
        <v>49</v>
      </c>
      <c r="I29" s="2">
        <v>45</v>
      </c>
      <c r="J29" s="2">
        <v>15</v>
      </c>
      <c r="K29" s="2" t="s">
        <v>97</v>
      </c>
      <c r="L29" s="2" t="s">
        <v>348</v>
      </c>
      <c r="M29" s="2" t="s">
        <v>354</v>
      </c>
    </row>
    <row r="30" spans="1:13" ht="17.25" x14ac:dyDescent="0.25">
      <c r="A30" s="1" t="s">
        <v>392</v>
      </c>
      <c r="B30" s="3" t="s">
        <v>205</v>
      </c>
      <c r="C30" s="2" t="s">
        <v>210</v>
      </c>
      <c r="D30" s="10" t="s">
        <v>358</v>
      </c>
      <c r="E30" s="2">
        <v>719</v>
      </c>
      <c r="F30" s="2">
        <v>178</v>
      </c>
      <c r="G30" s="2">
        <v>129</v>
      </c>
      <c r="H30" s="2">
        <v>149</v>
      </c>
      <c r="I30" s="2">
        <f>178-149</f>
        <v>29</v>
      </c>
      <c r="J30" s="2">
        <v>20</v>
      </c>
      <c r="K30" s="2" t="s">
        <v>67</v>
      </c>
      <c r="L30" s="2" t="s">
        <v>348</v>
      </c>
      <c r="M30" s="2" t="s">
        <v>354</v>
      </c>
    </row>
    <row r="31" spans="1:13" ht="17.25" x14ac:dyDescent="0.25">
      <c r="A31" s="1" t="s">
        <v>393</v>
      </c>
      <c r="B31" s="2" t="s">
        <v>207</v>
      </c>
      <c r="C31" s="2" t="s">
        <v>210</v>
      </c>
      <c r="D31" s="10" t="s">
        <v>360</v>
      </c>
      <c r="E31" s="2">
        <f>38+51+19+12</f>
        <v>120</v>
      </c>
      <c r="F31" s="2">
        <f>38+19</f>
        <v>57</v>
      </c>
      <c r="G31" s="2">
        <f>34+9</f>
        <v>43</v>
      </c>
      <c r="H31" s="2">
        <f>57</f>
        <v>57</v>
      </c>
      <c r="I31" s="2">
        <f>0</f>
        <v>0</v>
      </c>
      <c r="J31" s="2">
        <f>4+10</f>
        <v>14</v>
      </c>
      <c r="K31" s="2" t="s">
        <v>34</v>
      </c>
      <c r="L31" s="2" t="s">
        <v>313</v>
      </c>
      <c r="M31" s="2" t="s">
        <v>353</v>
      </c>
    </row>
    <row r="32" spans="1:13" ht="17.25" x14ac:dyDescent="0.25">
      <c r="A32" s="1" t="s">
        <v>394</v>
      </c>
      <c r="B32" s="2" t="s">
        <v>205</v>
      </c>
      <c r="C32" s="2" t="s">
        <v>210</v>
      </c>
      <c r="D32" s="10" t="s">
        <v>362</v>
      </c>
      <c r="E32" s="2">
        <v>970</v>
      </c>
      <c r="F32" s="2">
        <v>38</v>
      </c>
      <c r="G32" s="2">
        <v>29</v>
      </c>
      <c r="H32" s="2">
        <v>38</v>
      </c>
      <c r="I32" s="2">
        <v>0</v>
      </c>
      <c r="J32" s="2">
        <v>9</v>
      </c>
      <c r="K32" s="2" t="s">
        <v>34</v>
      </c>
      <c r="L32" s="2" t="s">
        <v>348</v>
      </c>
      <c r="M32" s="2" t="s">
        <v>353</v>
      </c>
    </row>
    <row r="33" spans="1:13" ht="17.25" x14ac:dyDescent="0.25">
      <c r="A33" s="1" t="s">
        <v>395</v>
      </c>
      <c r="B33" s="2" t="s">
        <v>206</v>
      </c>
      <c r="C33" s="2" t="s">
        <v>209</v>
      </c>
      <c r="D33" s="10" t="s">
        <v>359</v>
      </c>
      <c r="E33" s="2">
        <v>458</v>
      </c>
      <c r="F33" s="2">
        <v>146</v>
      </c>
      <c r="G33" s="2">
        <v>41</v>
      </c>
      <c r="H33" s="2">
        <v>93</v>
      </c>
      <c r="I33" s="2">
        <f>146-93</f>
        <v>53</v>
      </c>
      <c r="J33" s="2">
        <f>93-41</f>
        <v>52</v>
      </c>
      <c r="K33" s="2" t="s">
        <v>34</v>
      </c>
      <c r="L33" s="2" t="s">
        <v>292</v>
      </c>
      <c r="M33" s="2" t="s">
        <v>352</v>
      </c>
    </row>
    <row r="34" spans="1:13" ht="17.25" x14ac:dyDescent="0.25">
      <c r="A34" s="1" t="s">
        <v>396</v>
      </c>
      <c r="B34" s="2" t="s">
        <v>205</v>
      </c>
      <c r="C34" s="2" t="s">
        <v>210</v>
      </c>
      <c r="D34" s="10" t="s">
        <v>356</v>
      </c>
      <c r="E34" s="2">
        <v>544</v>
      </c>
      <c r="F34" s="2">
        <v>71</v>
      </c>
      <c r="G34" s="2">
        <v>45</v>
      </c>
      <c r="H34" s="2">
        <v>53</v>
      </c>
      <c r="I34" s="2">
        <v>18</v>
      </c>
      <c r="J34" s="2">
        <v>8</v>
      </c>
      <c r="K34" s="2" t="s">
        <v>97</v>
      </c>
      <c r="L34" s="2" t="s">
        <v>348</v>
      </c>
      <c r="M34" s="2" t="s">
        <v>353</v>
      </c>
    </row>
    <row r="35" spans="1:13" ht="17.25" x14ac:dyDescent="0.25">
      <c r="A35" s="1" t="s">
        <v>397</v>
      </c>
      <c r="B35" s="2" t="s">
        <v>205</v>
      </c>
      <c r="C35" s="2" t="s">
        <v>210</v>
      </c>
      <c r="D35" s="10" t="s">
        <v>358</v>
      </c>
      <c r="E35" s="2">
        <v>1350</v>
      </c>
      <c r="F35" s="2">
        <v>875</v>
      </c>
      <c r="G35" s="2">
        <v>768</v>
      </c>
      <c r="H35" s="2">
        <v>808</v>
      </c>
      <c r="I35" s="2">
        <f>875-808</f>
        <v>67</v>
      </c>
      <c r="J35" s="2">
        <v>40</v>
      </c>
      <c r="K35" s="2" t="s">
        <v>67</v>
      </c>
      <c r="L35" s="2" t="s">
        <v>347</v>
      </c>
      <c r="M35" s="2" t="s">
        <v>353</v>
      </c>
    </row>
    <row r="36" spans="1:13" ht="17.25" x14ac:dyDescent="0.25">
      <c r="A36" s="1" t="s">
        <v>398</v>
      </c>
      <c r="B36" s="2" t="s">
        <v>207</v>
      </c>
      <c r="C36" s="2" t="s">
        <v>26</v>
      </c>
      <c r="D36" s="10" t="s">
        <v>356</v>
      </c>
      <c r="E36" s="2">
        <v>2447</v>
      </c>
      <c r="F36" s="2">
        <f>393+287</f>
        <v>680</v>
      </c>
      <c r="G36" s="2">
        <f>154+107</f>
        <v>261</v>
      </c>
      <c r="H36" s="2">
        <f>221+160</f>
        <v>381</v>
      </c>
      <c r="I36" s="2">
        <f>680-381</f>
        <v>299</v>
      </c>
      <c r="J36" s="2">
        <f>299-261</f>
        <v>38</v>
      </c>
      <c r="K36" s="2" t="s">
        <v>34</v>
      </c>
      <c r="L36" s="2" t="s">
        <v>347</v>
      </c>
      <c r="M36" s="2" t="s">
        <v>352</v>
      </c>
    </row>
    <row r="38" spans="1:13" x14ac:dyDescent="0.25">
      <c r="B38" s="3"/>
    </row>
    <row r="39" spans="1:13" x14ac:dyDescent="0.25">
      <c r="B39" s="3"/>
    </row>
    <row r="40" spans="1:13" x14ac:dyDescent="0.25">
      <c r="B40" s="3"/>
    </row>
    <row r="41" spans="1:13" x14ac:dyDescent="0.25">
      <c r="B41" s="3"/>
    </row>
    <row r="42" spans="1:13" x14ac:dyDescent="0.25">
      <c r="B42" s="3"/>
    </row>
    <row r="43" spans="1:13" x14ac:dyDescent="0.25">
      <c r="B43" s="3"/>
    </row>
    <row r="44" spans="1:13" x14ac:dyDescent="0.25">
      <c r="B44" s="3"/>
    </row>
    <row r="45" spans="1:13" x14ac:dyDescent="0.25">
      <c r="B45" s="3"/>
    </row>
    <row r="46" spans="1:13" x14ac:dyDescent="0.25">
      <c r="B4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tabSelected="1" zoomScale="81" workbookViewId="0">
      <pane xSplit="1" topLeftCell="B1" activePane="topRight" state="frozen"/>
      <selection pane="topRight" activeCell="B8" sqref="B7:B8"/>
    </sheetView>
  </sheetViews>
  <sheetFormatPr defaultRowHeight="15" x14ac:dyDescent="0.25"/>
  <cols>
    <col min="1" max="1" width="28.28515625" style="2" bestFit="1" customWidth="1"/>
    <col min="2" max="3" width="18.7109375" style="2" customWidth="1"/>
    <col min="4" max="4" width="18.7109375" style="10" customWidth="1"/>
    <col min="5" max="5" width="20.42578125" style="2" bestFit="1" customWidth="1"/>
    <col min="6" max="6" width="20" style="2" bestFit="1" customWidth="1"/>
    <col min="7" max="7" width="14.140625" style="2" bestFit="1" customWidth="1"/>
    <col min="8" max="8" width="15.85546875" style="2" bestFit="1" customWidth="1"/>
    <col min="9" max="9" width="21.140625" style="2" bestFit="1" customWidth="1"/>
    <col min="10" max="10" width="25.140625" style="2" bestFit="1" customWidth="1"/>
    <col min="11" max="11" width="30.85546875" style="2" customWidth="1"/>
    <col min="12" max="12" width="28.5703125" style="2" customWidth="1"/>
    <col min="13" max="13" width="31.7109375" style="2" customWidth="1"/>
    <col min="14" max="16384" width="9.140625" style="2"/>
  </cols>
  <sheetData>
    <row r="1" spans="1:13" s="8" customFormat="1" x14ac:dyDescent="0.25">
      <c r="A1" s="8" t="s">
        <v>0</v>
      </c>
      <c r="B1" s="8" t="s">
        <v>204</v>
      </c>
      <c r="C1" s="8" t="s">
        <v>208</v>
      </c>
      <c r="D1" s="14" t="s">
        <v>371</v>
      </c>
      <c r="E1" s="8" t="s">
        <v>7</v>
      </c>
      <c r="F1" s="8" t="s">
        <v>369</v>
      </c>
      <c r="G1" s="8" t="s">
        <v>370</v>
      </c>
      <c r="H1" s="8" t="s">
        <v>4</v>
      </c>
      <c r="I1" s="8" t="s">
        <v>14</v>
      </c>
      <c r="J1" s="8" t="s">
        <v>15</v>
      </c>
      <c r="K1" s="8" t="s">
        <v>13</v>
      </c>
      <c r="L1" s="8" t="s">
        <v>349</v>
      </c>
      <c r="M1" s="8" t="s">
        <v>350</v>
      </c>
    </row>
    <row r="2" spans="1:13" ht="17.25" x14ac:dyDescent="0.25">
      <c r="A2" s="1" t="s">
        <v>372</v>
      </c>
      <c r="B2" s="2" t="s">
        <v>207</v>
      </c>
      <c r="C2" s="2" t="s">
        <v>209</v>
      </c>
      <c r="D2" s="10" t="s">
        <v>355</v>
      </c>
      <c r="E2" s="2">
        <v>153</v>
      </c>
      <c r="F2" s="2">
        <v>52</v>
      </c>
      <c r="G2" s="2">
        <v>153</v>
      </c>
      <c r="H2" s="2">
        <f>153-24</f>
        <v>129</v>
      </c>
      <c r="I2" s="2">
        <v>24</v>
      </c>
      <c r="J2" s="2">
        <f>129-52</f>
        <v>77</v>
      </c>
      <c r="K2" s="2" t="s">
        <v>97</v>
      </c>
      <c r="L2" s="2" t="s">
        <v>292</v>
      </c>
      <c r="M2" s="2" t="s">
        <v>351</v>
      </c>
    </row>
    <row r="3" spans="1:13" ht="17.25" x14ac:dyDescent="0.25">
      <c r="A3" s="1" t="s">
        <v>373</v>
      </c>
      <c r="B3" s="2" t="s">
        <v>207</v>
      </c>
      <c r="C3" s="2" t="s">
        <v>210</v>
      </c>
      <c r="D3" s="10" t="s">
        <v>356</v>
      </c>
      <c r="E3" s="2">
        <v>159</v>
      </c>
      <c r="F3" s="2">
        <v>27</v>
      </c>
      <c r="G3" s="2">
        <v>59</v>
      </c>
      <c r="H3" s="2">
        <v>34</v>
      </c>
      <c r="I3" s="2">
        <f>59-34</f>
        <v>25</v>
      </c>
      <c r="J3" s="2">
        <f>34-27</f>
        <v>7</v>
      </c>
      <c r="K3" s="2" t="s">
        <v>34</v>
      </c>
      <c r="L3" s="2" t="s">
        <v>292</v>
      </c>
      <c r="M3" s="2" t="s">
        <v>352</v>
      </c>
    </row>
    <row r="4" spans="1:13" ht="17.25" x14ac:dyDescent="0.25">
      <c r="A4" s="1" t="s">
        <v>374</v>
      </c>
      <c r="B4" s="2" t="s">
        <v>207</v>
      </c>
      <c r="C4" s="2" t="s">
        <v>210</v>
      </c>
      <c r="D4" s="10" t="s">
        <v>358</v>
      </c>
      <c r="E4" s="2">
        <v>4365</v>
      </c>
      <c r="F4" s="2">
        <v>219</v>
      </c>
      <c r="G4" s="2">
        <v>823</v>
      </c>
      <c r="H4" s="2">
        <v>373</v>
      </c>
      <c r="I4" s="2">
        <f>823-373</f>
        <v>450</v>
      </c>
      <c r="J4" s="2">
        <f>373-219</f>
        <v>154</v>
      </c>
      <c r="K4" s="2" t="s">
        <v>34</v>
      </c>
      <c r="L4" s="2" t="s">
        <v>320</v>
      </c>
      <c r="M4" s="2" t="s">
        <v>351</v>
      </c>
    </row>
    <row r="5" spans="1:13" ht="17.25" x14ac:dyDescent="0.25">
      <c r="A5" s="1" t="s">
        <v>375</v>
      </c>
      <c r="B5" s="2" t="s">
        <v>205</v>
      </c>
      <c r="C5" s="2" t="s">
        <v>26</v>
      </c>
      <c r="D5" s="10" t="s">
        <v>359</v>
      </c>
      <c r="E5" s="2">
        <v>3398</v>
      </c>
      <c r="F5" s="2">
        <v>628</v>
      </c>
      <c r="G5" s="2">
        <v>849</v>
      </c>
      <c r="H5" s="2">
        <v>663</v>
      </c>
      <c r="I5" s="2">
        <f>849-663</f>
        <v>186</v>
      </c>
      <c r="J5" s="2">
        <f>663-628</f>
        <v>35</v>
      </c>
      <c r="K5" s="2" t="s">
        <v>97</v>
      </c>
      <c r="L5" s="2" t="s">
        <v>320</v>
      </c>
      <c r="M5" s="2" t="s">
        <v>353</v>
      </c>
    </row>
    <row r="6" spans="1:13" ht="17.25" x14ac:dyDescent="0.25">
      <c r="A6" s="1" t="s">
        <v>376</v>
      </c>
      <c r="B6" s="2" t="s">
        <v>205</v>
      </c>
      <c r="C6" s="2" t="s">
        <v>209</v>
      </c>
      <c r="D6" s="10" t="s">
        <v>355</v>
      </c>
      <c r="E6" s="2">
        <v>161</v>
      </c>
      <c r="F6" s="2">
        <v>5</v>
      </c>
      <c r="G6" s="2">
        <v>14</v>
      </c>
      <c r="H6" s="2">
        <v>10</v>
      </c>
      <c r="I6" s="2">
        <v>4</v>
      </c>
      <c r="J6" s="2">
        <v>5</v>
      </c>
      <c r="K6" s="2" t="s">
        <v>301</v>
      </c>
      <c r="L6" s="2" t="s">
        <v>313</v>
      </c>
      <c r="M6" s="2" t="s">
        <v>354</v>
      </c>
    </row>
    <row r="7" spans="1:13" ht="17.25" x14ac:dyDescent="0.25">
      <c r="A7" s="1" t="s">
        <v>377</v>
      </c>
      <c r="B7" s="2" t="s">
        <v>207</v>
      </c>
      <c r="C7" s="2" t="s">
        <v>209</v>
      </c>
      <c r="D7" s="10" t="s">
        <v>359</v>
      </c>
      <c r="E7" s="2">
        <v>1300</v>
      </c>
      <c r="F7" s="2">
        <v>111</v>
      </c>
      <c r="G7" s="2">
        <v>272</v>
      </c>
      <c r="H7" s="2">
        <v>176</v>
      </c>
      <c r="I7" s="2">
        <f>272-136</f>
        <v>136</v>
      </c>
      <c r="J7" s="2">
        <f>176-111</f>
        <v>65</v>
      </c>
      <c r="K7" s="2" t="s">
        <v>97</v>
      </c>
      <c r="L7" s="2" t="s">
        <v>292</v>
      </c>
      <c r="M7" s="2" t="s">
        <v>351</v>
      </c>
    </row>
    <row r="8" spans="1:13" ht="17.25" x14ac:dyDescent="0.25">
      <c r="A8" s="1" t="s">
        <v>378</v>
      </c>
      <c r="B8" s="2" t="s">
        <v>207</v>
      </c>
      <c r="C8" s="2" t="s">
        <v>210</v>
      </c>
      <c r="D8" s="10" t="s">
        <v>360</v>
      </c>
      <c r="E8" s="2">
        <v>436</v>
      </c>
      <c r="F8" s="2">
        <v>85</v>
      </c>
      <c r="G8" s="2">
        <v>121</v>
      </c>
      <c r="H8" s="2">
        <v>90</v>
      </c>
      <c r="I8" s="2">
        <v>31</v>
      </c>
      <c r="J8" s="2">
        <v>5</v>
      </c>
      <c r="K8" s="2" t="s">
        <v>34</v>
      </c>
      <c r="L8" s="2" t="s">
        <v>304</v>
      </c>
      <c r="M8" s="2" t="s">
        <v>351</v>
      </c>
    </row>
    <row r="9" spans="1:13" ht="17.25" x14ac:dyDescent="0.25">
      <c r="A9" s="1" t="s">
        <v>379</v>
      </c>
      <c r="B9" s="2" t="s">
        <v>207</v>
      </c>
      <c r="C9" s="2" t="s">
        <v>26</v>
      </c>
      <c r="D9" s="10" t="s">
        <v>358</v>
      </c>
      <c r="E9" s="2">
        <v>243</v>
      </c>
      <c r="F9" s="2">
        <v>41</v>
      </c>
      <c r="G9" s="2">
        <v>107</v>
      </c>
      <c r="H9" s="2">
        <v>85</v>
      </c>
      <c r="I9" s="2">
        <f>107-85</f>
        <v>22</v>
      </c>
      <c r="J9" s="2">
        <f>85-41</f>
        <v>44</v>
      </c>
      <c r="K9" s="2" t="s">
        <v>34</v>
      </c>
      <c r="L9" s="2" t="s">
        <v>347</v>
      </c>
      <c r="M9" s="2" t="s">
        <v>352</v>
      </c>
    </row>
    <row r="10" spans="1:13" ht="17.25" x14ac:dyDescent="0.25">
      <c r="A10" s="1" t="s">
        <v>380</v>
      </c>
      <c r="B10" s="2" t="s">
        <v>206</v>
      </c>
      <c r="C10" s="2" t="s">
        <v>26</v>
      </c>
      <c r="D10" s="10" t="s">
        <v>360</v>
      </c>
      <c r="E10" s="2">
        <v>212</v>
      </c>
      <c r="F10" s="2">
        <v>33</v>
      </c>
      <c r="G10" s="2">
        <v>79</v>
      </c>
      <c r="H10" s="2">
        <v>33</v>
      </c>
      <c r="I10" s="2">
        <f>79-33</f>
        <v>46</v>
      </c>
      <c r="J10" s="2">
        <v>0</v>
      </c>
      <c r="K10" s="2" t="s">
        <v>34</v>
      </c>
      <c r="L10" s="5" t="s">
        <v>293</v>
      </c>
      <c r="M10" s="2" t="s">
        <v>352</v>
      </c>
    </row>
    <row r="11" spans="1:13" ht="17.25" x14ac:dyDescent="0.25">
      <c r="A11" s="1" t="s">
        <v>381</v>
      </c>
      <c r="B11" s="2" t="s">
        <v>205</v>
      </c>
      <c r="C11" s="2" t="s">
        <v>210</v>
      </c>
      <c r="D11" s="10" t="s">
        <v>365</v>
      </c>
      <c r="E11" s="2">
        <v>360</v>
      </c>
      <c r="F11" s="2">
        <v>43</v>
      </c>
      <c r="G11" s="2">
        <v>54</v>
      </c>
      <c r="H11" s="2" t="s">
        <v>26</v>
      </c>
      <c r="I11" s="2" t="s">
        <v>26</v>
      </c>
      <c r="J11" s="2">
        <v>11</v>
      </c>
      <c r="K11" s="2" t="s">
        <v>97</v>
      </c>
      <c r="L11" s="5" t="s">
        <v>313</v>
      </c>
      <c r="M11" s="2" t="s">
        <v>351</v>
      </c>
    </row>
    <row r="12" spans="1:13" ht="17.25" x14ac:dyDescent="0.25">
      <c r="A12" s="1" t="s">
        <v>382</v>
      </c>
      <c r="B12" s="2" t="s">
        <v>207</v>
      </c>
      <c r="C12" s="2" t="s">
        <v>209</v>
      </c>
      <c r="D12" s="10" t="s">
        <v>357</v>
      </c>
      <c r="E12" s="2">
        <v>184</v>
      </c>
      <c r="F12" s="2">
        <v>15</v>
      </c>
      <c r="G12" s="2">
        <v>105</v>
      </c>
      <c r="H12" s="2">
        <v>49</v>
      </c>
      <c r="I12" s="2">
        <f>105-49</f>
        <v>56</v>
      </c>
      <c r="J12" s="2">
        <f>56-15</f>
        <v>41</v>
      </c>
      <c r="K12" s="2" t="s">
        <v>97</v>
      </c>
      <c r="L12" s="5" t="s">
        <v>313</v>
      </c>
      <c r="M12" s="2" t="s">
        <v>353</v>
      </c>
    </row>
    <row r="13" spans="1:13" ht="17.25" x14ac:dyDescent="0.25">
      <c r="A13" s="1" t="s">
        <v>383</v>
      </c>
      <c r="B13" s="2" t="s">
        <v>207</v>
      </c>
      <c r="C13" s="2" t="s">
        <v>209</v>
      </c>
      <c r="D13" s="10" t="s">
        <v>359</v>
      </c>
      <c r="E13" s="2">
        <v>321</v>
      </c>
      <c r="F13" s="2">
        <v>44</v>
      </c>
      <c r="G13" s="2">
        <v>321</v>
      </c>
      <c r="H13" s="2">
        <f>17+16+1+31+2+6</f>
        <v>73</v>
      </c>
      <c r="I13" s="2">
        <f>321-73</f>
        <v>248</v>
      </c>
      <c r="J13" s="2">
        <f>73-44</f>
        <v>29</v>
      </c>
      <c r="K13" s="2" t="s">
        <v>97</v>
      </c>
      <c r="L13" s="2" t="s">
        <v>347</v>
      </c>
      <c r="M13" s="2" t="s">
        <v>351</v>
      </c>
    </row>
    <row r="14" spans="1:13" ht="17.25" x14ac:dyDescent="0.25">
      <c r="A14" s="1" t="s">
        <v>384</v>
      </c>
      <c r="B14" s="2" t="s">
        <v>205</v>
      </c>
      <c r="C14" s="2" t="s">
        <v>210</v>
      </c>
      <c r="D14" s="10" t="s">
        <v>361</v>
      </c>
      <c r="E14" s="2">
        <v>36</v>
      </c>
      <c r="F14" s="2">
        <v>1</v>
      </c>
      <c r="G14" s="2">
        <v>6</v>
      </c>
      <c r="H14" s="2">
        <v>1</v>
      </c>
      <c r="I14" s="2">
        <v>5</v>
      </c>
      <c r="J14" s="2">
        <v>0</v>
      </c>
      <c r="K14" s="2" t="s">
        <v>97</v>
      </c>
      <c r="L14" s="2" t="s">
        <v>313</v>
      </c>
      <c r="M14" s="2" t="s">
        <v>353</v>
      </c>
    </row>
    <row r="15" spans="1:13" ht="17.25" x14ac:dyDescent="0.25">
      <c r="A15" s="1" t="s">
        <v>385</v>
      </c>
      <c r="B15" s="2" t="s">
        <v>207</v>
      </c>
      <c r="C15" s="2" t="s">
        <v>210</v>
      </c>
      <c r="D15" s="10" t="s">
        <v>358</v>
      </c>
      <c r="E15" s="2">
        <v>180</v>
      </c>
      <c r="F15" s="2">
        <v>62</v>
      </c>
      <c r="G15" s="2">
        <v>80</v>
      </c>
      <c r="H15" s="2">
        <v>72</v>
      </c>
      <c r="I15" s="2">
        <v>8</v>
      </c>
      <c r="J15" s="2">
        <v>10</v>
      </c>
      <c r="K15" s="2" t="s">
        <v>34</v>
      </c>
      <c r="L15" s="2" t="s">
        <v>348</v>
      </c>
      <c r="M15" s="2" t="s">
        <v>354</v>
      </c>
    </row>
    <row r="16" spans="1:13" ht="17.25" x14ac:dyDescent="0.25">
      <c r="A16" s="1" t="s">
        <v>387</v>
      </c>
      <c r="B16" s="2" t="s">
        <v>207</v>
      </c>
      <c r="C16" s="2" t="s">
        <v>26</v>
      </c>
      <c r="D16" s="10" t="s">
        <v>359</v>
      </c>
      <c r="E16" s="2">
        <f>473+397</f>
        <v>870</v>
      </c>
      <c r="F16" s="2">
        <f>296+113</f>
        <v>409</v>
      </c>
      <c r="G16" s="2">
        <f>366+229</f>
        <v>595</v>
      </c>
      <c r="H16" s="2">
        <f>333+152</f>
        <v>485</v>
      </c>
      <c r="I16" s="2">
        <f>595-485</f>
        <v>110</v>
      </c>
      <c r="J16" s="2">
        <f>485-409</f>
        <v>76</v>
      </c>
      <c r="K16" s="2" t="s">
        <v>97</v>
      </c>
      <c r="L16" s="2" t="s">
        <v>347</v>
      </c>
      <c r="M16" s="2" t="s">
        <v>351</v>
      </c>
    </row>
    <row r="17" spans="1:13" ht="17.25" x14ac:dyDescent="0.25">
      <c r="A17" s="1" t="s">
        <v>389</v>
      </c>
      <c r="B17" s="2" t="s">
        <v>205</v>
      </c>
      <c r="C17" s="2" t="s">
        <v>210</v>
      </c>
      <c r="D17" s="10" t="s">
        <v>360</v>
      </c>
      <c r="E17" s="2">
        <v>166</v>
      </c>
      <c r="F17" s="2">
        <v>29</v>
      </c>
      <c r="G17" s="2">
        <v>29</v>
      </c>
      <c r="H17" s="2">
        <v>29</v>
      </c>
      <c r="I17" s="2">
        <v>0</v>
      </c>
      <c r="J17" s="2">
        <v>0</v>
      </c>
      <c r="K17" s="2" t="s">
        <v>97</v>
      </c>
      <c r="L17" s="2" t="s">
        <v>348</v>
      </c>
      <c r="M17" s="2" t="s">
        <v>353</v>
      </c>
    </row>
    <row r="18" spans="1:13" ht="17.25" x14ac:dyDescent="0.25">
      <c r="A18" s="1" t="s">
        <v>390</v>
      </c>
      <c r="B18" s="2" t="s">
        <v>206</v>
      </c>
      <c r="C18" s="2" t="s">
        <v>210</v>
      </c>
      <c r="D18" s="10" t="s">
        <v>357</v>
      </c>
      <c r="E18" s="2">
        <v>4736</v>
      </c>
      <c r="F18" s="2">
        <v>135</v>
      </c>
      <c r="G18" s="2">
        <v>846</v>
      </c>
      <c r="J18" s="2">
        <f>846-135</f>
        <v>711</v>
      </c>
      <c r="K18" s="2" t="s">
        <v>97</v>
      </c>
      <c r="L18" s="2" t="s">
        <v>313</v>
      </c>
      <c r="M18" s="2" t="s">
        <v>353</v>
      </c>
    </row>
    <row r="19" spans="1:13" ht="17.25" x14ac:dyDescent="0.25">
      <c r="A19" s="1" t="s">
        <v>391</v>
      </c>
      <c r="B19" s="2" t="s">
        <v>205</v>
      </c>
      <c r="C19" s="2" t="s">
        <v>26</v>
      </c>
      <c r="D19" s="10" t="s">
        <v>358</v>
      </c>
      <c r="E19" s="2">
        <v>588</v>
      </c>
      <c r="F19" s="2">
        <v>34</v>
      </c>
      <c r="G19" s="2">
        <v>94</v>
      </c>
      <c r="H19" s="2">
        <v>49</v>
      </c>
      <c r="I19" s="2">
        <v>45</v>
      </c>
      <c r="J19" s="2">
        <v>15</v>
      </c>
      <c r="K19" s="2" t="s">
        <v>97</v>
      </c>
      <c r="L19" s="2" t="s">
        <v>348</v>
      </c>
      <c r="M19" s="2" t="s">
        <v>354</v>
      </c>
    </row>
    <row r="20" spans="1:13" ht="17.25" x14ac:dyDescent="0.25">
      <c r="A20" s="1" t="s">
        <v>392</v>
      </c>
      <c r="B20" s="3" t="s">
        <v>205</v>
      </c>
      <c r="C20" s="2" t="s">
        <v>210</v>
      </c>
      <c r="D20" s="10" t="s">
        <v>358</v>
      </c>
      <c r="E20" s="2">
        <v>719</v>
      </c>
      <c r="F20" s="2">
        <v>129</v>
      </c>
      <c r="G20" s="2">
        <v>178</v>
      </c>
      <c r="H20" s="2">
        <v>149</v>
      </c>
      <c r="I20" s="2">
        <f>178-149</f>
        <v>29</v>
      </c>
      <c r="J20" s="2">
        <v>20</v>
      </c>
      <c r="K20" s="2" t="s">
        <v>67</v>
      </c>
      <c r="L20" s="2" t="s">
        <v>348</v>
      </c>
      <c r="M20" s="2" t="s">
        <v>354</v>
      </c>
    </row>
    <row r="21" spans="1:13" ht="17.25" x14ac:dyDescent="0.25">
      <c r="A21" s="1" t="s">
        <v>393</v>
      </c>
      <c r="B21" s="2" t="s">
        <v>207</v>
      </c>
      <c r="C21" s="2" t="s">
        <v>210</v>
      </c>
      <c r="D21" s="10" t="s">
        <v>360</v>
      </c>
      <c r="E21" s="2">
        <f>38+51+19+12</f>
        <v>120</v>
      </c>
      <c r="F21" s="2">
        <f>34+9</f>
        <v>43</v>
      </c>
      <c r="G21" s="2">
        <f>38+19</f>
        <v>57</v>
      </c>
      <c r="H21" s="2">
        <f>57</f>
        <v>57</v>
      </c>
      <c r="I21" s="2">
        <f>0</f>
        <v>0</v>
      </c>
      <c r="J21" s="2">
        <f>4+10</f>
        <v>14</v>
      </c>
      <c r="K21" s="2" t="s">
        <v>34</v>
      </c>
      <c r="L21" s="2" t="s">
        <v>313</v>
      </c>
      <c r="M21" s="2" t="s">
        <v>353</v>
      </c>
    </row>
    <row r="22" spans="1:13" ht="17.25" x14ac:dyDescent="0.25">
      <c r="A22" s="1" t="s">
        <v>394</v>
      </c>
      <c r="B22" s="2" t="s">
        <v>205</v>
      </c>
      <c r="C22" s="2" t="s">
        <v>210</v>
      </c>
      <c r="D22" s="10" t="s">
        <v>362</v>
      </c>
      <c r="E22" s="2">
        <v>970</v>
      </c>
      <c r="F22" s="2">
        <v>29</v>
      </c>
      <c r="G22" s="2">
        <v>38</v>
      </c>
      <c r="H22" s="2">
        <v>38</v>
      </c>
      <c r="I22" s="2">
        <v>0</v>
      </c>
      <c r="J22" s="2">
        <v>9</v>
      </c>
      <c r="K22" s="2" t="s">
        <v>34</v>
      </c>
      <c r="L22" s="2" t="s">
        <v>348</v>
      </c>
      <c r="M22" s="2" t="s">
        <v>353</v>
      </c>
    </row>
    <row r="23" spans="1:13" ht="17.25" x14ac:dyDescent="0.25">
      <c r="A23" s="1" t="s">
        <v>395</v>
      </c>
      <c r="B23" s="2" t="s">
        <v>206</v>
      </c>
      <c r="C23" s="2" t="s">
        <v>209</v>
      </c>
      <c r="D23" s="10" t="s">
        <v>359</v>
      </c>
      <c r="E23" s="2">
        <v>458</v>
      </c>
      <c r="F23" s="2">
        <v>41</v>
      </c>
      <c r="G23" s="2">
        <v>146</v>
      </c>
      <c r="H23" s="2">
        <v>93</v>
      </c>
      <c r="I23" s="2">
        <f>146-93</f>
        <v>53</v>
      </c>
      <c r="J23" s="2">
        <f>93-41</f>
        <v>52</v>
      </c>
      <c r="K23" s="2" t="s">
        <v>34</v>
      </c>
      <c r="L23" s="2" t="s">
        <v>292</v>
      </c>
      <c r="M23" s="2" t="s">
        <v>352</v>
      </c>
    </row>
    <row r="24" spans="1:13" ht="17.25" x14ac:dyDescent="0.25">
      <c r="A24" s="1" t="s">
        <v>396</v>
      </c>
      <c r="B24" s="2" t="s">
        <v>205</v>
      </c>
      <c r="C24" s="2" t="s">
        <v>210</v>
      </c>
      <c r="D24" s="10" t="s">
        <v>356</v>
      </c>
      <c r="E24" s="2">
        <v>544</v>
      </c>
      <c r="F24" s="2">
        <v>45</v>
      </c>
      <c r="G24" s="2">
        <v>71</v>
      </c>
      <c r="H24" s="2">
        <v>53</v>
      </c>
      <c r="I24" s="2">
        <v>18</v>
      </c>
      <c r="J24" s="2">
        <v>8</v>
      </c>
      <c r="K24" s="2" t="s">
        <v>97</v>
      </c>
      <c r="L24" s="2" t="s">
        <v>348</v>
      </c>
      <c r="M24" s="2" t="s">
        <v>353</v>
      </c>
    </row>
    <row r="25" spans="1:13" ht="17.25" x14ac:dyDescent="0.25">
      <c r="A25" s="1" t="s">
        <v>397</v>
      </c>
      <c r="B25" s="2" t="s">
        <v>205</v>
      </c>
      <c r="C25" s="2" t="s">
        <v>210</v>
      </c>
      <c r="D25" s="10" t="s">
        <v>358</v>
      </c>
      <c r="E25" s="2">
        <v>1350</v>
      </c>
      <c r="F25" s="2">
        <v>768</v>
      </c>
      <c r="G25" s="2">
        <v>875</v>
      </c>
      <c r="H25" s="2">
        <v>808</v>
      </c>
      <c r="I25" s="2">
        <f>875-808</f>
        <v>67</v>
      </c>
      <c r="J25" s="2">
        <v>40</v>
      </c>
      <c r="K25" s="2" t="s">
        <v>67</v>
      </c>
      <c r="L25" s="2" t="s">
        <v>347</v>
      </c>
      <c r="M25" s="2" t="s">
        <v>353</v>
      </c>
    </row>
    <row r="26" spans="1:13" ht="17.25" x14ac:dyDescent="0.25">
      <c r="A26" s="1" t="s">
        <v>398</v>
      </c>
      <c r="B26" s="2" t="s">
        <v>207</v>
      </c>
      <c r="C26" s="2" t="s">
        <v>26</v>
      </c>
      <c r="D26" s="10" t="s">
        <v>356</v>
      </c>
      <c r="E26" s="2">
        <v>2447</v>
      </c>
      <c r="F26" s="2">
        <f>154+107</f>
        <v>261</v>
      </c>
      <c r="G26" s="2">
        <f>393+287</f>
        <v>680</v>
      </c>
      <c r="H26" s="2">
        <f>221+160</f>
        <v>381</v>
      </c>
      <c r="I26" s="2">
        <f>680-381</f>
        <v>299</v>
      </c>
      <c r="J26" s="2">
        <f>299-261</f>
        <v>38</v>
      </c>
      <c r="K26" s="2" t="s">
        <v>34</v>
      </c>
      <c r="L26" s="2" t="s">
        <v>347</v>
      </c>
      <c r="M26" s="2" t="s">
        <v>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Full Dataset</vt:lpstr>
      <vt:lpstr>+ve to initiation</vt:lpstr>
      <vt:lpstr>Initiation to Completion</vt:lpstr>
      <vt:lpstr>+ve to completion (-+ve 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Kieran Rustage</dc:creator>
  <cp:lastModifiedBy>Kieran Rustage</cp:lastModifiedBy>
  <dcterms:created xsi:type="dcterms:W3CDTF">2019-12-17T10:59:08Z</dcterms:created>
  <dcterms:modified xsi:type="dcterms:W3CDTF">2021-03-02T11:37:04Z</dcterms:modified>
</cp:coreProperties>
</file>